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xr:revisionPtr revIDLastSave="0" documentId="13_ncr:1_{C3861FD6-DC28-4D6E-9660-187BEB733416}" xr6:coauthVersionLast="44" xr6:coauthVersionMax="45" xr10:uidLastSave="{00000000-0000-0000-0000-000000000000}"/>
  <workbookProtection workbookAlgorithmName="SHA-512" workbookHashValue="nTiksDjsPXF6kLaXjvOtGveX22UxdaRlJJtaUlCtZGzVJ7JQBu6AGMN1Rq8jEe3B9xqHCkUyfZnLJjdVi2RdqA==" workbookSaltValue="VGXvbPGt0vacIKc59gvwUw==" workbookSpinCount="100000" lockStructure="1"/>
  <bookViews>
    <workbookView xWindow="-110" yWindow="-110" windowWidth="19420" windowHeight="10420" tabRatio="655" xr2:uid="{00000000-000D-0000-FFFF-FFFF00000000}"/>
  </bookViews>
  <sheets>
    <sheet name="Introduction" sheetId="4" r:id="rId1"/>
    <sheet name="1. Current and Target States" sheetId="5" r:id="rId2"/>
    <sheet name="2. Summary Results" sheetId="15" r:id="rId3"/>
    <sheet name="CALC.1" sheetId="17" state="hidden" r:id="rId4"/>
    <sheet name="LIST.1" sheetId="16" state="hidden" r:id="rId5"/>
  </sheets>
  <definedNames>
    <definedName name="_xlnm._FilterDatabase" localSheetId="1" hidden="1">'1. Current and Target States'!#REF!</definedName>
    <definedName name="industries">'CALC.1'!$B$76:$B$97</definedName>
    <definedName name="myItem">OFFSET(myItemList,0,0,COUNTA(myItemList),1)</definedName>
    <definedName name="PercentComplete">PercentCompleteBeyond*PeriodInPlan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5" l="1"/>
  <c r="F7" i="17" l="1"/>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AM9" i="17"/>
  <c r="AM7" i="17"/>
  <c r="L44" i="17"/>
  <c r="L45" i="17"/>
  <c r="L46" i="17"/>
  <c r="L47" i="17"/>
  <c r="L48" i="17"/>
  <c r="L49" i="17"/>
  <c r="L50" i="17"/>
  <c r="L51" i="17"/>
  <c r="L52" i="17"/>
  <c r="AM8" i="17"/>
  <c r="L29" i="17"/>
  <c r="L30" i="17"/>
  <c r="L31" i="17"/>
  <c r="L32" i="17"/>
  <c r="L33" i="17"/>
  <c r="L34" i="17"/>
  <c r="L35" i="17"/>
  <c r="L36" i="17"/>
  <c r="L37" i="17"/>
  <c r="L38" i="17"/>
  <c r="L39" i="17"/>
  <c r="L40" i="17"/>
  <c r="L41" i="17"/>
  <c r="L42" i="17"/>
  <c r="L43" i="17"/>
  <c r="L18" i="17"/>
  <c r="L19" i="17"/>
  <c r="L20" i="17"/>
  <c r="L21" i="17"/>
  <c r="L22" i="17"/>
  <c r="L23" i="17"/>
  <c r="L24" i="17"/>
  <c r="L25" i="17"/>
  <c r="L26" i="17"/>
  <c r="L27" i="17"/>
  <c r="L28" i="17"/>
  <c r="L7" i="17"/>
  <c r="L8" i="17"/>
  <c r="L9" i="17"/>
  <c r="L10" i="17"/>
  <c r="L11" i="17"/>
  <c r="L12" i="17"/>
  <c r="L13" i="17"/>
  <c r="L14" i="17"/>
  <c r="L15" i="17"/>
  <c r="L16" i="17"/>
  <c r="L17" i="17"/>
  <c r="D7" i="17"/>
  <c r="D8" i="17"/>
  <c r="D9" i="17"/>
  <c r="D10" i="17"/>
  <c r="D11" i="17"/>
  <c r="D12" i="17"/>
  <c r="D13" i="17"/>
  <c r="D14" i="17"/>
  <c r="D15" i="17"/>
  <c r="D16" i="17"/>
  <c r="AM6" i="17"/>
  <c r="D17" i="17"/>
  <c r="M17" i="17" s="1"/>
  <c r="D47" i="17"/>
  <c r="D25" i="17"/>
  <c r="D26" i="17"/>
  <c r="D27" i="17"/>
  <c r="D28" i="17"/>
  <c r="D29" i="17"/>
  <c r="D30" i="17"/>
  <c r="D31" i="17"/>
  <c r="D32" i="17"/>
  <c r="D33" i="17"/>
  <c r="D34" i="17"/>
  <c r="D35" i="17"/>
  <c r="D36" i="17"/>
  <c r="D37" i="17"/>
  <c r="D38" i="17"/>
  <c r="D39" i="17"/>
  <c r="D40" i="17"/>
  <c r="D41" i="17"/>
  <c r="D42" i="17"/>
  <c r="D43" i="17"/>
  <c r="D44" i="17"/>
  <c r="D45" i="17"/>
  <c r="M45" i="17" s="1"/>
  <c r="D46" i="17"/>
  <c r="D48" i="17"/>
  <c r="D49" i="17"/>
  <c r="D50" i="17"/>
  <c r="D51" i="17"/>
  <c r="D52" i="17"/>
  <c r="D18" i="17"/>
  <c r="D19" i="17"/>
  <c r="D20" i="17"/>
  <c r="D21" i="17"/>
  <c r="D22" i="17"/>
  <c r="D23" i="17"/>
  <c r="D24" i="17"/>
  <c r="C52" i="17"/>
  <c r="E52" i="17"/>
  <c r="E7" i="17"/>
  <c r="J9"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26" i="5"/>
  <c r="I16" i="5"/>
  <c r="I17" i="5"/>
  <c r="I18" i="5"/>
  <c r="I19" i="5"/>
  <c r="I20" i="5"/>
  <c r="I21" i="5"/>
  <c r="I22" i="5"/>
  <c r="I23" i="5"/>
  <c r="I24" i="5"/>
  <c r="I25" i="5"/>
  <c r="I15" i="5"/>
  <c r="F16" i="5"/>
  <c r="F17" i="5"/>
  <c r="F18" i="5"/>
  <c r="F19" i="5"/>
  <c r="F20" i="5"/>
  <c r="F22" i="5"/>
  <c r="F23" i="5"/>
  <c r="F24" i="5"/>
  <c r="F25" i="5"/>
  <c r="F15" i="5"/>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AB8" i="17"/>
  <c r="AB9" i="17"/>
  <c r="AB10" i="17"/>
  <c r="AB7" i="17"/>
  <c r="M52" i="17" l="1"/>
  <c r="N52" i="17" s="1"/>
  <c r="M31" i="17"/>
  <c r="N31" i="17" s="1"/>
  <c r="M48" i="17"/>
  <c r="N48" i="17" s="1"/>
  <c r="G7" i="17"/>
  <c r="H7" i="17" s="1"/>
  <c r="G16" i="17"/>
  <c r="H16" i="17" s="1"/>
  <c r="G12" i="17"/>
  <c r="H12" i="17" s="1"/>
  <c r="G8" i="17"/>
  <c r="H8" i="17" s="1"/>
  <c r="M24" i="17"/>
  <c r="M20" i="17"/>
  <c r="N20" i="17" s="1"/>
  <c r="M42" i="17"/>
  <c r="N42" i="17" s="1"/>
  <c r="M38" i="17"/>
  <c r="N38" i="17" s="1"/>
  <c r="M34" i="17"/>
  <c r="N34" i="17" s="1"/>
  <c r="M30" i="17"/>
  <c r="N30" i="17" s="1"/>
  <c r="G26" i="17"/>
  <c r="H26" i="17" s="1"/>
  <c r="M13" i="17"/>
  <c r="M9" i="17"/>
  <c r="N9" i="17" s="1"/>
  <c r="M23" i="17"/>
  <c r="N23" i="17" s="1"/>
  <c r="M19" i="17"/>
  <c r="N19" i="17" s="1"/>
  <c r="G41" i="17"/>
  <c r="H41" i="17" s="1"/>
  <c r="G37" i="17"/>
  <c r="H37" i="17" s="1"/>
  <c r="G33" i="17"/>
  <c r="H33" i="17" s="1"/>
  <c r="G29" i="17"/>
  <c r="H29" i="17" s="1"/>
  <c r="G25" i="17"/>
  <c r="H25" i="17" s="1"/>
  <c r="G50" i="17"/>
  <c r="H50" i="17" s="1"/>
  <c r="M26" i="17"/>
  <c r="N26" i="17" s="1"/>
  <c r="G24" i="17"/>
  <c r="H24" i="17" s="1"/>
  <c r="G20" i="17"/>
  <c r="H20" i="17" s="1"/>
  <c r="G21" i="17"/>
  <c r="H21" i="17" s="1"/>
  <c r="M43" i="17"/>
  <c r="N43" i="17" s="1"/>
  <c r="M39" i="17"/>
  <c r="N39" i="17" s="1"/>
  <c r="M35" i="17"/>
  <c r="N35" i="17" s="1"/>
  <c r="G14" i="17"/>
  <c r="H14" i="17" s="1"/>
  <c r="G10" i="17"/>
  <c r="M14" i="17"/>
  <c r="N14" i="17" s="1"/>
  <c r="M25" i="17"/>
  <c r="N25" i="17" s="1"/>
  <c r="M41" i="17"/>
  <c r="N41" i="17" s="1"/>
  <c r="M29" i="17"/>
  <c r="N29" i="17" s="1"/>
  <c r="G52" i="17"/>
  <c r="H52" i="17" s="1"/>
  <c r="G46" i="17"/>
  <c r="H46" i="17" s="1"/>
  <c r="G13" i="17"/>
  <c r="H13" i="17" s="1"/>
  <c r="M37" i="17"/>
  <c r="N37" i="17" s="1"/>
  <c r="AM10" i="17"/>
  <c r="G48" i="17"/>
  <c r="H48" i="17" s="1"/>
  <c r="G45" i="17"/>
  <c r="H45" i="17" s="1"/>
  <c r="G42" i="17"/>
  <c r="H42" i="17" s="1"/>
  <c r="G38" i="17"/>
  <c r="H38" i="17" s="1"/>
  <c r="G34" i="17"/>
  <c r="H34" i="17" s="1"/>
  <c r="G30" i="17"/>
  <c r="H30" i="17" s="1"/>
  <c r="M10" i="17"/>
  <c r="N10" i="17" s="1"/>
  <c r="M33" i="17"/>
  <c r="N33" i="17" s="1"/>
  <c r="G49" i="17"/>
  <c r="H49" i="17" s="1"/>
  <c r="N45" i="17"/>
  <c r="G22" i="17"/>
  <c r="M22" i="17"/>
  <c r="M49" i="17"/>
  <c r="N17" i="17"/>
  <c r="G18" i="17"/>
  <c r="M18" i="17"/>
  <c r="G44" i="17"/>
  <c r="M44" i="17"/>
  <c r="G40" i="17"/>
  <c r="M40" i="17"/>
  <c r="G36" i="17"/>
  <c r="M36" i="17"/>
  <c r="G32" i="17"/>
  <c r="M32" i="17"/>
  <c r="M28" i="17"/>
  <c r="G28" i="17"/>
  <c r="G47" i="17"/>
  <c r="M47" i="17"/>
  <c r="M15" i="17"/>
  <c r="G15" i="17"/>
  <c r="M11" i="17"/>
  <c r="G11" i="17"/>
  <c r="M7" i="17"/>
  <c r="N13" i="17"/>
  <c r="M27" i="17"/>
  <c r="G27" i="17"/>
  <c r="G17" i="17"/>
  <c r="G43" i="17"/>
  <c r="G39" i="17"/>
  <c r="G35" i="17"/>
  <c r="G31" i="17"/>
  <c r="N24" i="17"/>
  <c r="G51" i="17"/>
  <c r="G9" i="17"/>
  <c r="M21" i="17"/>
  <c r="M16" i="17"/>
  <c r="M12" i="17"/>
  <c r="M8" i="17"/>
  <c r="M51" i="17"/>
  <c r="G23" i="17"/>
  <c r="G19" i="17"/>
  <c r="M50" i="17"/>
  <c r="M46" i="17"/>
  <c r="H10" i="17" l="1"/>
  <c r="N50" i="17"/>
  <c r="H23" i="17"/>
  <c r="N16" i="17"/>
  <c r="H35" i="17"/>
  <c r="H15" i="17"/>
  <c r="H28" i="17"/>
  <c r="N36" i="17"/>
  <c r="N44" i="17"/>
  <c r="N22" i="17"/>
  <c r="N46" i="17"/>
  <c r="N51" i="17"/>
  <c r="H9" i="17"/>
  <c r="H51" i="17"/>
  <c r="H39" i="17"/>
  <c r="H17" i="17"/>
  <c r="N7" i="17"/>
  <c r="N15" i="17"/>
  <c r="N28" i="17"/>
  <c r="H36" i="17"/>
  <c r="H44" i="17"/>
  <c r="H22" i="17"/>
  <c r="N8" i="17"/>
  <c r="N21" i="17"/>
  <c r="H43" i="17"/>
  <c r="H27" i="17"/>
  <c r="H11" i="17"/>
  <c r="N47" i="17"/>
  <c r="N32" i="17"/>
  <c r="N40" i="17"/>
  <c r="N18" i="17"/>
  <c r="H19" i="17"/>
  <c r="N12" i="17"/>
  <c r="H31" i="17"/>
  <c r="N27" i="17"/>
  <c r="N11" i="17"/>
  <c r="H47" i="17"/>
  <c r="H32" i="17"/>
  <c r="H40" i="17"/>
  <c r="H18" i="17"/>
  <c r="N49" i="17"/>
  <c r="I7" i="17" l="1"/>
  <c r="J10" i="17" s="1"/>
  <c r="I29" i="17"/>
  <c r="J42" i="17" s="1"/>
  <c r="O29" i="17"/>
  <c r="P35" i="17" s="1"/>
  <c r="I44" i="17"/>
  <c r="J50" i="17" s="1"/>
  <c r="O7" i="17"/>
  <c r="P15" i="17" s="1"/>
  <c r="O18" i="17"/>
  <c r="I18" i="17"/>
  <c r="O44" i="17"/>
  <c r="J41" i="17" l="1"/>
  <c r="J7" i="17"/>
  <c r="J36" i="17"/>
  <c r="J39" i="17"/>
  <c r="J37" i="17"/>
  <c r="J43" i="17"/>
  <c r="J8" i="17"/>
  <c r="J29" i="17"/>
  <c r="J33" i="17"/>
  <c r="J52" i="17"/>
  <c r="J45" i="17"/>
  <c r="P33" i="17"/>
  <c r="P34" i="17"/>
  <c r="P17" i="17"/>
  <c r="P29" i="17"/>
  <c r="P43" i="17"/>
  <c r="J48" i="17"/>
  <c r="P36" i="17"/>
  <c r="P37" i="17"/>
  <c r="P39" i="17"/>
  <c r="J35" i="17"/>
  <c r="J32" i="17"/>
  <c r="J30" i="17"/>
  <c r="J34" i="17"/>
  <c r="P40" i="17"/>
  <c r="P38" i="17"/>
  <c r="P30" i="17"/>
  <c r="P31" i="17"/>
  <c r="J40" i="17"/>
  <c r="J31" i="17"/>
  <c r="J38" i="17"/>
  <c r="P32" i="17"/>
  <c r="P41" i="17"/>
  <c r="P42" i="17"/>
  <c r="P7" i="17"/>
  <c r="P12" i="17"/>
  <c r="P11" i="17"/>
  <c r="P13" i="17"/>
  <c r="J44" i="17"/>
  <c r="J47" i="17"/>
  <c r="P16" i="17"/>
  <c r="P10" i="17"/>
  <c r="J46" i="17"/>
  <c r="J51" i="17"/>
  <c r="P14" i="17"/>
  <c r="P9" i="17"/>
  <c r="J49" i="17"/>
  <c r="P8" i="17"/>
  <c r="P45" i="17"/>
  <c r="P52" i="17"/>
  <c r="P48" i="17"/>
  <c r="P50" i="17"/>
  <c r="P46" i="17"/>
  <c r="P44" i="17"/>
  <c r="P47" i="17"/>
  <c r="P49" i="17"/>
  <c r="P51" i="17"/>
  <c r="P26" i="17"/>
  <c r="P25" i="17"/>
  <c r="P20" i="17"/>
  <c r="P23" i="17"/>
  <c r="P19" i="17"/>
  <c r="P24" i="17"/>
  <c r="P21" i="17"/>
  <c r="P22" i="17"/>
  <c r="P28" i="17"/>
  <c r="P18" i="17"/>
  <c r="P27" i="17"/>
  <c r="J16" i="17"/>
  <c r="J14" i="17"/>
  <c r="J13" i="17"/>
  <c r="J12" i="17"/>
  <c r="J17" i="17"/>
  <c r="J9" i="17"/>
  <c r="J11" i="17"/>
  <c r="J15" i="17"/>
  <c r="J26" i="17"/>
  <c r="J21" i="17"/>
  <c r="J20" i="17"/>
  <c r="J25" i="17"/>
  <c r="J24" i="17"/>
  <c r="J22" i="17"/>
  <c r="J28" i="17"/>
  <c r="J27" i="17"/>
  <c r="J19" i="17"/>
  <c r="J23" i="17"/>
  <c r="J18" i="17"/>
  <c r="K7" i="17" l="1"/>
  <c r="H15" i="5" s="1"/>
  <c r="K29" i="17"/>
  <c r="H37" i="5" s="1"/>
  <c r="AC9" i="17" s="1"/>
  <c r="B50" i="15" s="1"/>
  <c r="Q29" i="17"/>
  <c r="K37" i="5" s="1"/>
  <c r="AD9" i="17" s="1"/>
  <c r="Q18" i="17"/>
  <c r="K26" i="5" s="1"/>
  <c r="AD8" i="17" s="1"/>
  <c r="Q7" i="17"/>
  <c r="K15" i="5" s="1"/>
  <c r="AD7" i="17" s="1"/>
  <c r="K44" i="17"/>
  <c r="H52" i="5" s="1"/>
  <c r="AC10" i="17" s="1"/>
  <c r="Q44" i="17"/>
  <c r="K52" i="5" s="1"/>
  <c r="AD10" i="17" s="1"/>
  <c r="K18" i="17"/>
  <c r="H26" i="5" s="1"/>
  <c r="AC8" i="17" s="1"/>
  <c r="AE9" i="17" l="1"/>
  <c r="AE10" i="17"/>
  <c r="B64" i="15"/>
  <c r="AG7" i="17"/>
  <c r="I5" i="15" s="1"/>
  <c r="B36" i="15"/>
  <c r="AE8" i="17"/>
  <c r="AF7" i="17"/>
  <c r="D38" i="15" s="1"/>
  <c r="AC7" i="17"/>
  <c r="AH7" i="17" l="1"/>
  <c r="B22" i="15"/>
  <c r="AE7" i="17"/>
  <c r="AI7" i="17"/>
  <c r="D24" i="15"/>
  <c r="B8" i="15"/>
  <c r="E5" i="15"/>
  <c r="D66" i="15"/>
  <c r="D52" i="15"/>
</calcChain>
</file>

<file path=xl/sharedStrings.xml><?xml version="1.0" encoding="utf-8"?>
<sst xmlns="http://schemas.openxmlformats.org/spreadsheetml/2006/main" count="323" uniqueCount="204">
  <si>
    <t>Prompt ID</t>
  </si>
  <si>
    <t>PID-001</t>
  </si>
  <si>
    <t>ECM Governance Principle</t>
  </si>
  <si>
    <t>Current State</t>
  </si>
  <si>
    <t>Drop-Down Options</t>
  </si>
  <si>
    <t>PID-002</t>
  </si>
  <si>
    <t>PID-003</t>
  </si>
  <si>
    <t>PID-004</t>
  </si>
  <si>
    <t>PID-005</t>
  </si>
  <si>
    <t>PID-006</t>
  </si>
  <si>
    <t>PID-007</t>
  </si>
  <si>
    <t>PID-008</t>
  </si>
  <si>
    <t>PID-009</t>
  </si>
  <si>
    <t>PID-010</t>
  </si>
  <si>
    <t>PID-011</t>
  </si>
  <si>
    <t>PID-012</t>
  </si>
  <si>
    <t>PID-013</t>
  </si>
  <si>
    <t>PID-014</t>
  </si>
  <si>
    <t>PID-015</t>
  </si>
  <si>
    <t>PID-016</t>
  </si>
  <si>
    <t>PID-017</t>
  </si>
  <si>
    <t>PID-018</t>
  </si>
  <si>
    <t>PID-019</t>
  </si>
  <si>
    <t>PID-020</t>
  </si>
  <si>
    <t>PID-021</t>
  </si>
  <si>
    <t>PID-022</t>
  </si>
  <si>
    <t>PID-023</t>
  </si>
  <si>
    <t>PID-024</t>
  </si>
  <si>
    <t>PID-025</t>
  </si>
  <si>
    <t>PID-026</t>
  </si>
  <si>
    <t>PID-027</t>
  </si>
  <si>
    <t>PID-028</t>
  </si>
  <si>
    <t>PID-029</t>
  </si>
  <si>
    <t>PID-030</t>
  </si>
  <si>
    <t>PID-031</t>
  </si>
  <si>
    <t>PID-032</t>
  </si>
  <si>
    <t>PID-033</t>
  </si>
  <si>
    <t>PID-034</t>
  </si>
  <si>
    <t>PID-035</t>
  </si>
  <si>
    <t>PID-036</t>
  </si>
  <si>
    <t>PID-037</t>
  </si>
  <si>
    <t>PID-038</t>
  </si>
  <si>
    <t>PID-039</t>
  </si>
  <si>
    <t>PID-040</t>
  </si>
  <si>
    <t>PID-041</t>
  </si>
  <si>
    <t>PID-042</t>
  </si>
  <si>
    <t>PID-043</t>
  </si>
  <si>
    <t>PID-044</t>
  </si>
  <si>
    <t>PID-045</t>
  </si>
  <si>
    <t>PID-046</t>
  </si>
  <si>
    <t>Summary Report</t>
  </si>
  <si>
    <t>Calculations</t>
  </si>
  <si>
    <t>CMMI Scores</t>
  </si>
  <si>
    <t>Target State (12 months)</t>
  </si>
  <si>
    <t>Prompt</t>
  </si>
  <si>
    <t>Target State
(12 months)</t>
  </si>
  <si>
    <t>Vulnerability Management</t>
  </si>
  <si>
    <t>Threat Intelligence</t>
  </si>
  <si>
    <t>Security Operations</t>
  </si>
  <si>
    <t>Incident Response</t>
  </si>
  <si>
    <t>Notes</t>
  </si>
  <si>
    <t>Security Operations Current and Target State Assessment</t>
  </si>
  <si>
    <t>Current Average</t>
  </si>
  <si>
    <t>Target Average</t>
  </si>
  <si>
    <t>Security Function</t>
  </si>
  <si>
    <t>Security Capability</t>
  </si>
  <si>
    <t>Date completed</t>
  </si>
  <si>
    <t>Date 1</t>
  </si>
  <si>
    <t>Date 2</t>
  </si>
  <si>
    <t>Date 3</t>
  </si>
  <si>
    <t>Banking</t>
  </si>
  <si>
    <t>Bio Tech</t>
  </si>
  <si>
    <t>Chemicals</t>
  </si>
  <si>
    <t>Construction</t>
  </si>
  <si>
    <t>Consulting</t>
  </si>
  <si>
    <t>Education</t>
  </si>
  <si>
    <t>Energy</t>
  </si>
  <si>
    <t>Gaming</t>
  </si>
  <si>
    <t>Government</t>
  </si>
  <si>
    <t>Health Care</t>
  </si>
  <si>
    <t>Hospitality</t>
  </si>
  <si>
    <t>Insurance</t>
  </si>
  <si>
    <t>Law</t>
  </si>
  <si>
    <t>Manufacturing</t>
  </si>
  <si>
    <t>Not for Profit</t>
  </si>
  <si>
    <t>Other</t>
  </si>
  <si>
    <t>Retail</t>
  </si>
  <si>
    <t>Sports &amp; Entertainment</t>
  </si>
  <si>
    <t>Technology</t>
  </si>
  <si>
    <t>Telecommunications</t>
  </si>
  <si>
    <t>Transportation</t>
  </si>
  <si>
    <t>Utilities</t>
  </si>
  <si>
    <t>Industries</t>
  </si>
  <si>
    <t>Document Owner</t>
  </si>
  <si>
    <t>Recommendation:</t>
  </si>
  <si>
    <t>Average Current Score:</t>
  </si>
  <si>
    <t>Average Target Score:</t>
  </si>
  <si>
    <t>Overall Score</t>
  </si>
  <si>
    <t>Below 3</t>
  </si>
  <si>
    <t>Above 3</t>
  </si>
  <si>
    <t>VM</t>
  </si>
  <si>
    <t>SecOps</t>
  </si>
  <si>
    <t>TI</t>
  </si>
  <si>
    <t>IR</t>
  </si>
  <si>
    <t>Function</t>
  </si>
  <si>
    <t>Threshold</t>
  </si>
  <si>
    <t>Statement</t>
  </si>
  <si>
    <t>Below 2</t>
  </si>
  <si>
    <t>Above 2</t>
  </si>
  <si>
    <t>Average Current Score</t>
  </si>
  <si>
    <t>Average Target Score</t>
  </si>
  <si>
    <t xml:space="preserve">The organization's security operations function is at a sufficient maturity level. </t>
  </si>
  <si>
    <t xml:space="preserve">The organization's threat intelligence function is at a sufficient maturity level. </t>
  </si>
  <si>
    <t xml:space="preserve">The organization's incident response function is at a sufficient maturity level. </t>
  </si>
  <si>
    <t>Are any scores below 2?</t>
  </si>
  <si>
    <t>Above 3 but a score is below 2</t>
  </si>
  <si>
    <t>Function score is between 2 and 3 and the cumulative average is greater than 3</t>
  </si>
  <si>
    <t>Are any scores above 2 and below 3?</t>
  </si>
  <si>
    <t>Impact Sub-Weightings</t>
  </si>
  <si>
    <t>Percent</t>
  </si>
  <si>
    <t>TOTAL</t>
  </si>
  <si>
    <t>People</t>
  </si>
  <si>
    <t>Process</t>
  </si>
  <si>
    <t>Policy</t>
  </si>
  <si>
    <t>POLICY</t>
  </si>
  <si>
    <t>There is a vulnerability identification process including scanning, penetration tests, and threat intelligence feeds.</t>
  </si>
  <si>
    <t>PROCESS</t>
  </si>
  <si>
    <t>Patching efforts are actively documented, tracked, analyzed, and communicated.</t>
  </si>
  <si>
    <t>There is a formal process for the initiation and management of penetration testing, red teaming, and table top exercises.</t>
  </si>
  <si>
    <t>There is a prioritization and remediation process when reviewing penetration test results.</t>
  </si>
  <si>
    <t>There are vulnerability management metrics to provide oversight into the above bullet points.</t>
  </si>
  <si>
    <t xml:space="preserve">A vulnerability management platform has been selected and implemented. </t>
  </si>
  <si>
    <t>PEOPLE</t>
  </si>
  <si>
    <t>TECHNOLOGY</t>
  </si>
  <si>
    <t xml:space="preserve">Internal and external intelligence publication standards and reporting procedures (alerts, reports, and briefings) have been formalized and documented. </t>
  </si>
  <si>
    <t>There is a formalized inventory of approved intelligence collection sources (news, social media, internet, deep web, commercial vendors, ISACs, and internal security infrastructure).</t>
  </si>
  <si>
    <t xml:space="preserve">Indicators of compromise such as hash values, IP addresses, domain names, and network/host artifacts are frequently collected by both internal and external sources. </t>
  </si>
  <si>
    <t>Relationships are established between indicators, frequently targeted infrastructure, threat actors, threat actor capabilities, and potential victims to contextualize static IOCs and create unique internal IOCs.</t>
  </si>
  <si>
    <t>There is a formalized continuous improvement program in place that leverages feedback from intelligence consumers based on whether intelligence is actionable, informative, and insightful.</t>
  </si>
  <si>
    <t xml:space="preserve">An indicator of compromise collection and storage platform has been selected and implemented. </t>
  </si>
  <si>
    <t>Incident escalation protocol has been defined and the appropriate course of action is clearly established to address horizontal, vertical, and vendor escalation.</t>
  </si>
  <si>
    <t xml:space="preserve">Security incident metrics are actively measured and tracked as benchmarks for future improvements. </t>
  </si>
  <si>
    <t>There is a formalized post-mortem review and dedicated learning process for major security incidents.</t>
  </si>
  <si>
    <t xml:space="preserve">There is a formalized public relations communication plan and process in the event of a major security incident. </t>
  </si>
  <si>
    <t>There is a structured and actively communicated process for which end users can report incidents.</t>
  </si>
  <si>
    <t xml:space="preserve">A centralized and easily accessible incident management or ticketing system is used to monitor incidents. </t>
  </si>
  <si>
    <t>Actual Current State (With Multiplier)</t>
  </si>
  <si>
    <t>Maximum current state with multiplier</t>
  </si>
  <si>
    <t>Unnormalized max</t>
  </si>
  <si>
    <t>Noralized contribution</t>
  </si>
  <si>
    <t>Normalized average</t>
  </si>
  <si>
    <t>There is an established vulnerability prioritization process.</t>
  </si>
  <si>
    <t>There is a formal, documented, and current framework for the identification and prioritization of vulnerabilities.</t>
  </si>
  <si>
    <t>There is a vulnerability remediation process, which includes patching, but also extends to work-arounds, configuration changes, and even risk acceptance.</t>
  </si>
  <si>
    <t>Remediation efforts are adequately deployed, assessed, and evaluated in a test environment before implemented organization-wide.</t>
  </si>
  <si>
    <t>There are defined roles and responsibilities for both patching and vulnerability remediation efforts.</t>
  </si>
  <si>
    <t>There is a formalized intelligence vendor management program or policy that clearly documents and addresses vendor criteria.</t>
  </si>
  <si>
    <t>There are defined intelligence ingestion and analysis processes within existing security functions and controls (Incident response, security operations, and vulnerability management).</t>
  </si>
  <si>
    <t>There is a process to publish intelligence alerts, reports, and briefings to appropriate stakeholders.</t>
  </si>
  <si>
    <t>Intelligence escalation protocol is been defined and the appropriate course of action is clearly established to address horizontal, vertical, and vendor escalation.</t>
  </si>
  <si>
    <t>There are defined roles and responsibilities for the threat intelligence program.</t>
  </si>
  <si>
    <t>There is a formal, dedicated, and current security operations program budget.</t>
  </si>
  <si>
    <t>There is a dedicated security operations sourcing strategy that clearly defines the specific sourcing criteria and applicable vendors.</t>
  </si>
  <si>
    <t>There is a formalized and clearly defined security operations program strategy.</t>
  </si>
  <si>
    <t>A tiered security operations methodology (tier 1 event monitoring, tier 2 incident response, tier 3 analysis and investigation) has been implemented.</t>
  </si>
  <si>
    <t>Relevant data is preserved for an appropriate period of time within a centrally accessible database.</t>
  </si>
  <si>
    <t>There is a formal process to ingest threat intelligence indicators with the security operation.</t>
  </si>
  <si>
    <t>There is a formal process to ingest vulnerabilities and the respective CVEs within the security operation.</t>
  </si>
  <si>
    <t>There is a formal process to escalate new and emerging threats to the appropriate stakeholders.</t>
  </si>
  <si>
    <t>There is a formal process to create and deploy new signatures and correlation rules within security controls.</t>
  </si>
  <si>
    <t>Event trending reports are produced and distributed to the necessary stakeholders on a periodic basis.</t>
  </si>
  <si>
    <t>There is a dedicated team responsible for tuning sensors, updating firewalls and IDS/IPS SIEM technology, maintaining the IT infrastructure, and evaluating new security products.</t>
  </si>
  <si>
    <t>Security operations staff have the necessary competencies and ongoing training to perform their responsibilities, e.g. correlation networking, log file analysis, deep packet analysis, and data analytics.</t>
  </si>
  <si>
    <t>The security operations role has been  clearly defined as it relates to other teams such as incident response, threat intelligence, and vulnerability management.</t>
  </si>
  <si>
    <t>Security controls have been deployed, documented, and are actively monitored  (SIEM, firewall, IDS/IPS, proxy, etc.).</t>
  </si>
  <si>
    <t>Relevant security event data is stored in a centralized and accessible log server.</t>
  </si>
  <si>
    <t>There is a formal, documented, and current framework for classifying and identifying incident severity.</t>
  </si>
  <si>
    <t xml:space="preserve">Response procedures for specific incidents are documented in runbooks or playbooks and are frequently updated and evaluated. </t>
  </si>
  <si>
    <t xml:space="preserve">There is a dedicated incident response team. Roles/responsibilities are defined, documented, and actively managed in a RACI charter.     </t>
  </si>
  <si>
    <t xml:space="preserve">Your security operations are at a sufficient maturity level. We recommend that you proceed with the security operations initiative. </t>
  </si>
  <si>
    <t xml:space="preserve">The organization's vulnerability and patch management function is not operating at a sufficient maturity level to continue with the security operations project. Please revisit the vulnerability management research publication before proceeding. </t>
  </si>
  <si>
    <t xml:space="preserve">The organization's vulnerability and patch management function is at a sufficient maturity level. </t>
  </si>
  <si>
    <t xml:space="preserve">The organization's security operations function is not operating a sufficient maturity level to continue with the security operations project. Please revisit the security operations research publication before proceeding. </t>
  </si>
  <si>
    <t xml:space="preserve">The organization's incident response function is not operating at a sufficient maturity level to continue with the security operations project. Please revisit the incident response research publication before proceeding. </t>
  </si>
  <si>
    <t>Summary Results – Maturity Gap</t>
  </si>
  <si>
    <t>Security Operations Preliminary Maturity Assessment Tool</t>
  </si>
  <si>
    <t>The aggregate CMMI score is below recommended maturity level. We recommend that you do not proceed with the security operations initiative until you have you further matured the highlighted topic areas below.</t>
  </si>
  <si>
    <t>While the aggregate CMMI score is above recommended maturity level, we recommend that you do not proceed with the security operations initiative until you have you further matured the highlighted topic areas below.</t>
  </si>
  <si>
    <t>The organization's threat intelligence function is not operating at a sufficient maturity level to continue with the security operations project.</t>
  </si>
  <si>
    <t>The organization's incident response function is in development. If the other functions are of sufficient maturity, you can still continue with the security operations initiative.</t>
  </si>
  <si>
    <t>The organization's vulnerability and patch management function is in development. If the other functions are of sufficient maturity, you can still continue with the security operations initiative.</t>
  </si>
  <si>
    <t>The organization's threat intelligence function is in development. If the other functions are of sufficient maturity, you can still continue with the security operations initiative.</t>
  </si>
  <si>
    <t>The organization's security operations function is in development. If the other functions are of sufficient maturity, you can still continue with the security operations initiative.</t>
  </si>
  <si>
    <t>Steps:
A. Using the CMMI model below, evaluate your current maturity level for each security operations capability (fill in the green fields).
   1 = Initial/Ad Hoc: Activity is not well defined and is ad hoc.
   2 = Developing: Activity is established and there is moderate adherence to its execution.
   3 = Defined: Activity is formally established, documented, repeatable, and integrated with other phases of the process.
   4 = Managed and Measurable: Activity execution is tracked by gathering qualitative and quantitative feedback.
   5 = Optimized: Qualitative and quantitative feedback is used to continually improve the execution of the activity.
B. Repeat the assessment to define the future states for the next 12- 24 months.
C. Tweak the weighting if needed for your type of organization to the right (should be left unchanged for most)
D. View Summary results</t>
  </si>
  <si>
    <t>For acceptable use of this tool, refer to Radar and Info-Tech's Terms of Use. These documents are intended to supply general information only, not specific professional or personal advice, and are not intended to be used as a substitute for any kind of professional advice. Use this document either in whole or in part as a basis and guide for document creation. Follow the guide on the next sheet.</t>
  </si>
  <si>
    <t xml:space="preserve"> </t>
  </si>
  <si>
    <t>WHY</t>
  </si>
  <si>
    <t>WHO</t>
  </si>
  <si>
    <t>WHAT</t>
  </si>
  <si>
    <t>Determine whether the foundational processes exist in order to mature and streamline your security operations. Security operations has to be more than just monitoring events – there must be a structured program.</t>
  </si>
  <si>
    <t>START</t>
  </si>
  <si>
    <t>At a high level, assess your organization’s operational maturity in each of the threat collaboration environment functions. It helps to quickly assess the organization's security operational capabilities. It compares your organizations' current prevention (Vulnerability Management), detection (Threat Intelligence), analysis (Security Operations), and response (Incident Response) capabilities against Info-Tech's pre-defined operational thresholds, ultimately, determining a security operations program strategy and project roadmap.
This tool's assessment uses the CMMI framework and includes the following scoring legend: 
1 = Initial/Ad Hoc
2 = Developing
3 = Defined
4 = Managed and Measurable
5 = Optimized</t>
  </si>
  <si>
    <t>Tab 1. Security Operations Current and Target State Assessment
Tab 2. Summary Results</t>
  </si>
  <si>
    <t>For security professionals or stakeholders with responsibility for the security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</si>
</sst>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4">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color theme="0"/>
      <name val="Arial"/>
      <family val="2"/>
    </font>
    <font>
      <b/>
      <u/>
      <sz val="10"/>
      <color theme="0"/>
      <name val="Arial"/>
      <family val="2"/>
    </font>
    <font>
      <sz val="11"/>
      <color theme="1"/>
      <name val="Arial"/>
      <family val="2"/>
    </font>
    <font>
      <b/>
      <i/>
      <sz val="11"/>
      <color theme="1"/>
      <name val="Arial"/>
      <family val="2"/>
    </font>
    <font>
      <b/>
      <sz val="12"/>
      <color theme="0"/>
      <name val="Arial"/>
      <family val="2"/>
    </font>
    <font>
      <b/>
      <sz val="12"/>
      <name val="Arial"/>
      <family val="2"/>
    </font>
    <font>
      <u/>
      <sz val="11"/>
      <color theme="10"/>
      <name val="Calibri"/>
      <family val="2"/>
      <scheme val="minor"/>
    </font>
    <font>
      <sz val="14"/>
      <name val="Arial"/>
      <family val="2"/>
    </font>
    <font>
      <sz val="13"/>
      <name val="Arial"/>
      <family val="2"/>
    </font>
    <font>
      <u/>
      <sz val="8"/>
      <color theme="10"/>
      <name val="Arial"/>
      <family val="2"/>
    </font>
    <font>
      <sz val="11"/>
      <color rgb="FF1F497D"/>
      <name val="Calibri"/>
      <family val="2"/>
      <scheme val="minor"/>
    </font>
    <font>
      <sz val="10"/>
      <color theme="1"/>
      <name val="Arial"/>
      <family val="2"/>
    </font>
    <font>
      <b/>
      <sz val="11"/>
      <color theme="0"/>
      <name val="Arial"/>
      <family val="2"/>
    </font>
    <font>
      <b/>
      <sz val="18"/>
      <color theme="0"/>
      <name val="Arial"/>
      <family val="2"/>
    </font>
    <font>
      <sz val="10"/>
      <name val="Avenir Next Regular"/>
    </font>
    <font>
      <b/>
      <sz val="18"/>
      <color theme="0"/>
      <name val="Avenir Next Regular"/>
    </font>
    <font>
      <sz val="10"/>
      <color theme="0"/>
      <name val="Avenir Next Regular"/>
    </font>
    <font>
      <sz val="11"/>
      <color theme="1"/>
      <name val="Avenir Next Regular"/>
    </font>
    <font>
      <b/>
      <sz val="11"/>
      <color theme="0"/>
      <name val="Avenir Next Regular"/>
    </font>
    <font>
      <b/>
      <sz val="10"/>
      <name val="Avenir Next Regular"/>
    </font>
    <font>
      <sz val="10"/>
      <color theme="1"/>
      <name val="Avenir Next Regular"/>
    </font>
    <font>
      <b/>
      <sz val="10"/>
      <color theme="1" tint="0.59999389629810485"/>
      <name val="Avenir Next Regular"/>
    </font>
    <font>
      <b/>
      <sz val="10"/>
      <color theme="0"/>
      <name val="Avenir Next Regular"/>
    </font>
    <font>
      <sz val="10"/>
      <color theme="4"/>
      <name val="Avenir Next Regular"/>
    </font>
    <font>
      <b/>
      <sz val="14"/>
      <color theme="0"/>
      <name val="Avenir Next Regular"/>
    </font>
    <font>
      <b/>
      <sz val="18"/>
      <name val="Avenir Next Regular"/>
    </font>
    <font>
      <b/>
      <sz val="12"/>
      <name val="Avenir Next Regular"/>
    </font>
    <font>
      <i/>
      <sz val="11"/>
      <name val="Avenir Next Regular"/>
    </font>
    <font>
      <b/>
      <sz val="11"/>
      <name val="Avenir Next Regular"/>
    </font>
  </fonts>
  <fills count="2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D3CB8D"/>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47455"/>
        <bgColor indexed="64"/>
      </patternFill>
    </fill>
    <fill>
      <patternFill patternType="solid">
        <fgColor rgb="FFCADAE8"/>
        <bgColor indexed="64"/>
      </patternFill>
    </fill>
    <fill>
      <patternFill patternType="solid">
        <fgColor rgb="FF6293BB"/>
        <bgColor indexed="64"/>
      </patternFill>
    </fill>
    <fill>
      <patternFill patternType="solid">
        <fgColor theme="2"/>
        <bgColor indexed="64"/>
      </patternFill>
    </fill>
    <fill>
      <patternFill patternType="solid">
        <fgColor theme="7"/>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E593"/>
        <bgColor indexed="64"/>
      </patternFill>
    </fill>
    <fill>
      <patternFill patternType="solid">
        <fgColor rgb="FFFF7E79"/>
        <bgColor indexed="64"/>
      </patternFill>
    </fill>
    <fill>
      <patternFill patternType="solid">
        <fgColor rgb="FFFFD579"/>
        <bgColor indexed="64"/>
      </patternFill>
    </fill>
    <fill>
      <patternFill patternType="solid">
        <fgColor theme="1"/>
        <bgColor indexed="64"/>
      </patternFill>
    </fill>
    <fill>
      <patternFill patternType="solid">
        <fgColor theme="1" tint="0.39997558519241921"/>
        <bgColor indexed="64"/>
      </patternFill>
    </fill>
    <fill>
      <patternFill patternType="solid">
        <fgColor theme="1" tint="0.59999389629810485"/>
        <bgColor indexed="64"/>
      </patternFill>
    </fill>
  </fills>
  <borders count="89">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tint="-0.14999847407452621"/>
      </right>
      <top style="thin">
        <color theme="0" tint="-0.14999847407452621"/>
      </top>
      <bottom/>
      <diagonal/>
    </border>
    <border>
      <left style="thin">
        <color indexed="64"/>
      </left>
      <right style="medium">
        <color indexed="64"/>
      </right>
      <top style="medium">
        <color indexed="64"/>
      </top>
      <bottom style="medium">
        <color indexed="64"/>
      </bottom>
      <diagonal/>
    </border>
    <border>
      <left style="thin">
        <color theme="0" tint="-0.14999847407452621"/>
      </left>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1" tint="-0.499984740745262"/>
      </right>
      <top/>
      <bottom style="medium">
        <color indexed="64"/>
      </bottom>
      <diagonal/>
    </border>
    <border>
      <left/>
      <right style="thin">
        <color theme="1" tint="-0.499984740745262"/>
      </right>
      <top/>
      <bottom/>
      <diagonal/>
    </border>
    <border>
      <left style="thin">
        <color indexed="64"/>
      </left>
      <right style="thin">
        <color indexed="64"/>
      </right>
      <top/>
      <bottom/>
      <diagonal/>
    </border>
    <border>
      <left style="thin">
        <color theme="0" tint="-0.14999847407452621"/>
      </left>
      <right/>
      <top/>
      <bottom/>
      <diagonal/>
    </border>
    <border>
      <left style="medium">
        <color theme="0"/>
      </left>
      <right style="medium">
        <color theme="0"/>
      </right>
      <top style="thin">
        <color theme="0" tint="-0.14999847407452621"/>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thin">
        <color theme="0" tint="-0.14999847407452621"/>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thin">
        <color theme="0"/>
      </left>
      <right style="medium">
        <color theme="0"/>
      </right>
      <top style="thin">
        <color theme="0"/>
      </top>
      <bottom style="thin">
        <color theme="0"/>
      </bottom>
      <diagonal/>
    </border>
    <border>
      <left style="medium">
        <color theme="0"/>
      </left>
      <right style="medium">
        <color theme="0"/>
      </right>
      <top style="thin">
        <color theme="0" tint="-0.14999847407452621"/>
      </top>
      <bottom style="thin">
        <color theme="0"/>
      </bottom>
      <diagonal/>
    </border>
    <border>
      <left style="thin">
        <color theme="0" tint="-0.14999847407452621"/>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thin">
        <color theme="0" tint="-0.14999847407452621"/>
      </left>
      <right/>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1" fillId="0" borderId="0" applyNumberFormat="0" applyFill="0" applyBorder="0" applyAlignment="0" applyProtection="0"/>
  </cellStyleXfs>
  <cellXfs count="267">
    <xf numFmtId="0" fontId="0" fillId="0" borderId="0" xfId="0"/>
    <xf numFmtId="0" fontId="2" fillId="0" borderId="0" xfId="1"/>
    <xf numFmtId="0" fontId="2" fillId="0" borderId="0" xfId="1" applyAlignment="1">
      <alignment vertical="center"/>
    </xf>
    <xf numFmtId="0" fontId="5" fillId="3" borderId="15"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3" borderId="10" xfId="1" applyFont="1" applyFill="1" applyBorder="1" applyAlignment="1">
      <alignment horizontal="left" vertical="center"/>
    </xf>
    <xf numFmtId="0" fontId="5" fillId="3" borderId="11" xfId="1" applyFont="1" applyFill="1" applyBorder="1" applyAlignment="1">
      <alignment horizontal="left" vertical="center" wrapText="1"/>
    </xf>
    <xf numFmtId="0" fontId="2" fillId="0" borderId="0" xfId="1" applyFont="1" applyAlignment="1">
      <alignment vertical="center"/>
    </xf>
    <xf numFmtId="0" fontId="7" fillId="0" borderId="0" xfId="0" applyFont="1"/>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2" xfId="1" applyFont="1" applyFill="1" applyBorder="1" applyAlignment="1">
      <alignment horizontal="center" vertical="center"/>
    </xf>
    <xf numFmtId="0" fontId="2" fillId="0" borderId="0" xfId="1" applyFont="1"/>
    <xf numFmtId="0" fontId="7" fillId="0" borderId="16" xfId="0" applyFont="1" applyBorder="1"/>
    <xf numFmtId="0" fontId="8" fillId="2" borderId="5" xfId="0" applyFont="1" applyFill="1" applyBorder="1" applyAlignment="1">
      <alignment horizontal="left" vertical="center"/>
    </xf>
    <xf numFmtId="0" fontId="2" fillId="2" borderId="5" xfId="1" applyFont="1" applyFill="1" applyBorder="1" applyAlignment="1">
      <alignment horizontal="center" vertical="center"/>
    </xf>
    <xf numFmtId="9" fontId="2" fillId="0" borderId="4" xfId="8" applyFont="1" applyBorder="1" applyAlignment="1">
      <alignment horizontal="center" vertical="center" wrapText="1"/>
    </xf>
    <xf numFmtId="164" fontId="2" fillId="0" borderId="4" xfId="1" applyNumberFormat="1" applyFont="1" applyBorder="1" applyAlignment="1">
      <alignment horizontal="center" vertical="center" wrapText="1"/>
    </xf>
    <xf numFmtId="0" fontId="6" fillId="3" borderId="6" xfId="1" applyFont="1" applyFill="1" applyBorder="1" applyAlignment="1">
      <alignment vertical="center" wrapText="1"/>
    </xf>
    <xf numFmtId="0" fontId="6" fillId="3" borderId="7" xfId="1" applyFont="1" applyFill="1" applyBorder="1" applyAlignment="1">
      <alignment vertical="center" wrapText="1"/>
    </xf>
    <xf numFmtId="0" fontId="5" fillId="3" borderId="0" xfId="1" applyFont="1" applyFill="1" applyBorder="1" applyAlignment="1">
      <alignment horizontal="left" vertical="center" wrapText="1"/>
    </xf>
    <xf numFmtId="0" fontId="2" fillId="0" borderId="0" xfId="1" applyFont="1" applyBorder="1"/>
    <xf numFmtId="0" fontId="2" fillId="0" borderId="0" xfId="1" applyBorder="1"/>
    <xf numFmtId="0" fontId="0" fillId="0" borderId="5" xfId="0" applyBorder="1"/>
    <xf numFmtId="0" fontId="2" fillId="0" borderId="16" xfId="1" applyBorder="1" applyAlignment="1">
      <alignment vertical="center"/>
    </xf>
    <xf numFmtId="0" fontId="2" fillId="0" borderId="16" xfId="1" applyBorder="1" applyAlignment="1">
      <alignment vertical="center" wrapText="1"/>
    </xf>
    <xf numFmtId="0" fontId="2" fillId="0" borderId="45" xfId="1" applyBorder="1" applyAlignment="1">
      <alignment vertical="center"/>
    </xf>
    <xf numFmtId="0" fontId="2" fillId="0" borderId="45" xfId="1" applyBorder="1" applyAlignment="1">
      <alignment vertical="center" wrapText="1"/>
    </xf>
    <xf numFmtId="0" fontId="2" fillId="0" borderId="0" xfId="1" applyBorder="1" applyAlignment="1">
      <alignment horizontal="center" vertical="center" wrapText="1"/>
    </xf>
    <xf numFmtId="0" fontId="2" fillId="0" borderId="0" xfId="1" applyBorder="1" applyAlignment="1">
      <alignment vertical="center"/>
    </xf>
    <xf numFmtId="0" fontId="2" fillId="0" borderId="0" xfId="1" applyBorder="1" applyAlignment="1">
      <alignment vertical="center" wrapText="1"/>
    </xf>
    <xf numFmtId="0" fontId="2" fillId="2" borderId="0" xfId="1" applyFont="1" applyFill="1" applyBorder="1" applyAlignment="1">
      <alignment horizontal="center" vertical="center"/>
    </xf>
    <xf numFmtId="0" fontId="7" fillId="0" borderId="0" xfId="0" applyFont="1" applyBorder="1"/>
    <xf numFmtId="0" fontId="2" fillId="0" borderId="30" xfId="1" applyFont="1" applyBorder="1"/>
    <xf numFmtId="0" fontId="2" fillId="0" borderId="45" xfId="1" applyFont="1" applyBorder="1"/>
    <xf numFmtId="0" fontId="2" fillId="0" borderId="19" xfId="1" applyFont="1" applyBorder="1"/>
    <xf numFmtId="0" fontId="12" fillId="0" borderId="27" xfId="1" applyFont="1" applyBorder="1"/>
    <xf numFmtId="0" fontId="2" fillId="0" borderId="18" xfId="1" applyFont="1" applyBorder="1"/>
    <xf numFmtId="0" fontId="6" fillId="3" borderId="50" xfId="1" applyFont="1" applyFill="1" applyBorder="1" applyAlignment="1">
      <alignment vertical="center" wrapText="1"/>
    </xf>
    <xf numFmtId="0" fontId="6" fillId="3" borderId="21" xfId="1" applyFont="1" applyFill="1" applyBorder="1" applyAlignment="1">
      <alignment vertical="center" wrapText="1"/>
    </xf>
    <xf numFmtId="9" fontId="2" fillId="0" borderId="5" xfId="8" applyFont="1" applyBorder="1" applyAlignment="1">
      <alignment horizontal="center" vertical="center" wrapText="1"/>
    </xf>
    <xf numFmtId="0" fontId="15" fillId="0" borderId="0" xfId="0" applyFont="1" applyAlignment="1">
      <alignment wrapText="1"/>
    </xf>
    <xf numFmtId="0" fontId="4" fillId="4" borderId="55" xfId="0" applyFont="1" applyFill="1" applyBorder="1" applyAlignment="1">
      <alignment vertical="top" wrapText="1"/>
    </xf>
    <xf numFmtId="9" fontId="16" fillId="0" borderId="55" xfId="0" applyNumberFormat="1" applyFont="1" applyBorder="1"/>
    <xf numFmtId="0" fontId="17" fillId="10" borderId="55" xfId="1" applyFont="1" applyFill="1" applyBorder="1" applyAlignment="1">
      <alignment horizontal="center" vertical="center" wrapText="1"/>
    </xf>
    <xf numFmtId="0" fontId="4" fillId="4" borderId="1" xfId="0" applyFont="1" applyFill="1" applyBorder="1" applyAlignment="1">
      <alignment vertical="top" wrapText="1"/>
    </xf>
    <xf numFmtId="0" fontId="4" fillId="4" borderId="4" xfId="0" applyFont="1" applyFill="1" applyBorder="1" applyAlignment="1">
      <alignment vertical="top" wrapText="1"/>
    </xf>
    <xf numFmtId="9" fontId="16" fillId="8" borderId="57" xfId="0" applyNumberFormat="1" applyFont="1" applyFill="1" applyBorder="1"/>
    <xf numFmtId="0" fontId="7" fillId="0" borderId="0" xfId="0" applyFont="1" applyFill="1"/>
    <xf numFmtId="0" fontId="7" fillId="0" borderId="0" xfId="0" applyFont="1" applyFill="1" applyBorder="1"/>
    <xf numFmtId="0" fontId="0" fillId="0" borderId="0" xfId="0" applyFill="1" applyBorder="1"/>
    <xf numFmtId="0" fontId="0" fillId="0" borderId="0" xfId="0" applyFill="1"/>
    <xf numFmtId="0" fontId="5" fillId="3" borderId="21"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7" fillId="9" borderId="16" xfId="0" applyFont="1" applyFill="1" applyBorder="1"/>
    <xf numFmtId="0" fontId="2" fillId="7" borderId="0" xfId="1" applyFill="1"/>
    <xf numFmtId="0" fontId="2" fillId="0" borderId="0" xfId="1" applyFont="1" applyAlignment="1"/>
    <xf numFmtId="0" fontId="2" fillId="16" borderId="62" xfId="1" applyFont="1" applyFill="1" applyBorder="1"/>
    <xf numFmtId="0" fontId="2" fillId="16" borderId="63" xfId="1" applyFont="1" applyFill="1" applyBorder="1"/>
    <xf numFmtId="0" fontId="2" fillId="16" borderId="63" xfId="1" applyFont="1" applyFill="1" applyBorder="1" applyAlignment="1"/>
    <xf numFmtId="0" fontId="2" fillId="16" borderId="64" xfId="1" applyFont="1" applyFill="1" applyBorder="1" applyAlignment="1"/>
    <xf numFmtId="0" fontId="2" fillId="16" borderId="65" xfId="1" applyFont="1" applyFill="1" applyBorder="1"/>
    <xf numFmtId="0" fontId="2" fillId="16" borderId="66" xfId="1" applyFont="1" applyFill="1" applyBorder="1"/>
    <xf numFmtId="0" fontId="2" fillId="16" borderId="66" xfId="1" applyFont="1" applyFill="1" applyBorder="1" applyAlignment="1"/>
    <xf numFmtId="0" fontId="2" fillId="16" borderId="67" xfId="1" applyFont="1" applyFill="1" applyBorder="1" applyAlignment="1"/>
    <xf numFmtId="0" fontId="2" fillId="14" borderId="62" xfId="1" applyFont="1" applyFill="1" applyBorder="1"/>
    <xf numFmtId="0" fontId="2" fillId="14" borderId="63" xfId="1" applyFont="1" applyFill="1" applyBorder="1"/>
    <xf numFmtId="0" fontId="2" fillId="14" borderId="63" xfId="1" applyFont="1" applyFill="1" applyBorder="1" applyAlignment="1"/>
    <xf numFmtId="0" fontId="2" fillId="14" borderId="64" xfId="1" applyFont="1" applyFill="1" applyBorder="1" applyAlignment="1"/>
    <xf numFmtId="0" fontId="2" fillId="14" borderId="65" xfId="1" applyFont="1" applyFill="1" applyBorder="1"/>
    <xf numFmtId="0" fontId="2" fillId="14" borderId="66" xfId="1" applyFont="1" applyFill="1" applyBorder="1"/>
    <xf numFmtId="0" fontId="2" fillId="14" borderId="66" xfId="1" applyFont="1" applyFill="1" applyBorder="1" applyAlignment="1"/>
    <xf numFmtId="0" fontId="2" fillId="14" borderId="67" xfId="1" applyFont="1" applyFill="1" applyBorder="1" applyAlignment="1"/>
    <xf numFmtId="0" fontId="2" fillId="17" borderId="62" xfId="1" applyFont="1" applyFill="1" applyBorder="1"/>
    <xf numFmtId="0" fontId="2" fillId="17" borderId="63" xfId="1" applyFont="1" applyFill="1" applyBorder="1"/>
    <xf numFmtId="0" fontId="2" fillId="17" borderId="63" xfId="1" applyFont="1" applyFill="1" applyBorder="1" applyAlignment="1"/>
    <xf numFmtId="0" fontId="2" fillId="17" borderId="64" xfId="1" applyFont="1" applyFill="1" applyBorder="1" applyAlignment="1"/>
    <xf numFmtId="0" fontId="2" fillId="17" borderId="65" xfId="1" applyFont="1" applyFill="1" applyBorder="1"/>
    <xf numFmtId="0" fontId="2" fillId="17" borderId="66" xfId="1" applyFont="1" applyFill="1" applyBorder="1"/>
    <xf numFmtId="0" fontId="2" fillId="17" borderId="66" xfId="1" applyFont="1" applyFill="1" applyBorder="1" applyAlignment="1"/>
    <xf numFmtId="0" fontId="2" fillId="17" borderId="67" xfId="1" applyFont="1" applyFill="1" applyBorder="1" applyAlignment="1"/>
    <xf numFmtId="0" fontId="2" fillId="19" borderId="62" xfId="1" applyFont="1" applyFill="1" applyBorder="1"/>
    <xf numFmtId="0" fontId="2" fillId="19" borderId="63" xfId="1" applyFont="1" applyFill="1" applyBorder="1"/>
    <xf numFmtId="0" fontId="2" fillId="19" borderId="63" xfId="1" applyFont="1" applyFill="1" applyBorder="1" applyAlignment="1"/>
    <xf numFmtId="0" fontId="2" fillId="19" borderId="64" xfId="1" applyFont="1" applyFill="1" applyBorder="1" applyAlignment="1"/>
    <xf numFmtId="0" fontId="2" fillId="19" borderId="65" xfId="1" applyFont="1" applyFill="1" applyBorder="1"/>
    <xf numFmtId="0" fontId="2" fillId="19" borderId="66" xfId="1" applyFont="1" applyFill="1" applyBorder="1"/>
    <xf numFmtId="0" fontId="2" fillId="19" borderId="66" xfId="1" applyFont="1" applyFill="1" applyBorder="1" applyAlignment="1"/>
    <xf numFmtId="0" fontId="2" fillId="19" borderId="67" xfId="1" applyFont="1" applyFill="1" applyBorder="1" applyAlignment="1"/>
    <xf numFmtId="0" fontId="2" fillId="18" borderId="62" xfId="1" applyFont="1" applyFill="1" applyBorder="1"/>
    <xf numFmtId="0" fontId="2" fillId="18" borderId="63" xfId="1" applyFont="1" applyFill="1" applyBorder="1"/>
    <xf numFmtId="0" fontId="2" fillId="18" borderId="63" xfId="1" applyFont="1" applyFill="1" applyBorder="1" applyAlignment="1"/>
    <xf numFmtId="0" fontId="2" fillId="18" borderId="64" xfId="1" applyFont="1" applyFill="1" applyBorder="1" applyAlignment="1"/>
    <xf numFmtId="0" fontId="2" fillId="18" borderId="65" xfId="1" applyFont="1" applyFill="1" applyBorder="1"/>
    <xf numFmtId="0" fontId="2" fillId="18" borderId="66" xfId="1" applyFont="1" applyFill="1" applyBorder="1"/>
    <xf numFmtId="0" fontId="2" fillId="18" borderId="66" xfId="1" applyFont="1" applyFill="1" applyBorder="1" applyAlignment="1"/>
    <xf numFmtId="0" fontId="2" fillId="18" borderId="67" xfId="1" applyFont="1" applyFill="1" applyBorder="1" applyAlignment="1"/>
    <xf numFmtId="0" fontId="19" fillId="0" borderId="0" xfId="1" applyFont="1" applyAlignment="1">
      <alignment vertical="center"/>
    </xf>
    <xf numFmtId="0" fontId="19" fillId="0" borderId="0" xfId="1" applyFont="1" applyAlignment="1">
      <alignment vertical="center" wrapText="1"/>
    </xf>
    <xf numFmtId="0" fontId="19" fillId="0" borderId="0" xfId="1" applyFont="1" applyAlignment="1" applyProtection="1">
      <alignment vertical="center" wrapText="1"/>
      <protection hidden="1"/>
    </xf>
    <xf numFmtId="0" fontId="19" fillId="0" borderId="0" xfId="1" applyFont="1" applyAlignment="1" applyProtection="1">
      <alignment vertical="center"/>
      <protection hidden="1"/>
    </xf>
    <xf numFmtId="0" fontId="20" fillId="20" borderId="20" xfId="1" applyFont="1" applyFill="1" applyBorder="1" applyAlignment="1">
      <alignment vertical="center"/>
    </xf>
    <xf numFmtId="0" fontId="21" fillId="20" borderId="2" xfId="1" applyFont="1" applyFill="1" applyBorder="1" applyAlignment="1">
      <alignment vertical="center"/>
    </xf>
    <xf numFmtId="0" fontId="21" fillId="20" borderId="2" xfId="1" applyFont="1" applyFill="1" applyBorder="1" applyAlignment="1">
      <alignment vertical="center" wrapText="1"/>
    </xf>
    <xf numFmtId="0" fontId="21" fillId="20" borderId="22" xfId="1" applyFont="1" applyFill="1" applyBorder="1" applyAlignment="1">
      <alignment vertical="center" wrapText="1"/>
    </xf>
    <xf numFmtId="0" fontId="22" fillId="0" borderId="0" xfId="0" applyFont="1"/>
    <xf numFmtId="0" fontId="22" fillId="0" borderId="0" xfId="0" applyFont="1" applyProtection="1">
      <protection hidden="1"/>
    </xf>
    <xf numFmtId="0" fontId="19" fillId="0" borderId="0" xfId="1" applyFont="1" applyFill="1" applyAlignment="1" applyProtection="1">
      <alignment vertical="center"/>
      <protection hidden="1"/>
    </xf>
    <xf numFmtId="0" fontId="19" fillId="0" borderId="69" xfId="1" applyFont="1" applyBorder="1" applyAlignment="1">
      <alignment vertical="center"/>
    </xf>
    <xf numFmtId="0" fontId="19" fillId="0" borderId="0" xfId="1" applyFont="1" applyBorder="1" applyAlignment="1">
      <alignment vertical="center" wrapText="1"/>
    </xf>
    <xf numFmtId="0" fontId="19" fillId="0" borderId="69" xfId="1" applyFont="1" applyBorder="1" applyAlignment="1" applyProtection="1">
      <alignment vertical="center"/>
      <protection hidden="1"/>
    </xf>
    <xf numFmtId="0" fontId="19" fillId="0" borderId="0" xfId="1" applyFont="1" applyAlignment="1">
      <alignment horizontal="center" vertical="center" wrapText="1"/>
    </xf>
    <xf numFmtId="0" fontId="23" fillId="20" borderId="55" xfId="1" applyFont="1" applyFill="1" applyBorder="1" applyAlignment="1">
      <alignment horizontal="center" vertical="center" wrapText="1"/>
    </xf>
    <xf numFmtId="0" fontId="19" fillId="0" borderId="69" xfId="1" applyFont="1" applyBorder="1" applyAlignment="1" applyProtection="1">
      <alignment vertical="center" wrapText="1"/>
      <protection hidden="1"/>
    </xf>
    <xf numFmtId="0" fontId="24" fillId="22" borderId="55" xfId="0" applyFont="1" applyFill="1" applyBorder="1" applyAlignment="1">
      <alignment vertical="top" wrapText="1"/>
    </xf>
    <xf numFmtId="0" fontId="24" fillId="22" borderId="1" xfId="0" applyFont="1" applyFill="1" applyBorder="1" applyAlignment="1">
      <alignment vertical="top" wrapText="1"/>
    </xf>
    <xf numFmtId="0" fontId="24" fillId="22" borderId="4" xfId="0" applyFont="1" applyFill="1" applyBorder="1" applyAlignment="1">
      <alignment vertical="top" wrapText="1"/>
    </xf>
    <xf numFmtId="9" fontId="25" fillId="8" borderId="57" xfId="0" applyNumberFormat="1" applyFont="1" applyFill="1" applyBorder="1"/>
    <xf numFmtId="0" fontId="19" fillId="0" borderId="69" xfId="1" applyFont="1" applyBorder="1" applyAlignment="1">
      <alignment vertical="center" wrapText="1"/>
    </xf>
    <xf numFmtId="0" fontId="19" fillId="0" borderId="68" xfId="1" applyFont="1" applyBorder="1" applyAlignment="1">
      <alignment vertical="center" wrapText="1"/>
    </xf>
    <xf numFmtId="0" fontId="19" fillId="0" borderId="0" xfId="1" applyFont="1" applyAlignment="1">
      <alignment horizontal="left" vertical="center"/>
    </xf>
    <xf numFmtId="0" fontId="27" fillId="20" borderId="21" xfId="1" applyFont="1" applyFill="1" applyBorder="1" applyAlignment="1">
      <alignment horizontal="center" vertical="center" wrapText="1"/>
    </xf>
    <xf numFmtId="0" fontId="27" fillId="20" borderId="34" xfId="1" applyFont="1" applyFill="1" applyBorder="1" applyAlignment="1">
      <alignment horizontal="center" vertical="center" wrapText="1"/>
    </xf>
    <xf numFmtId="0" fontId="19" fillId="0" borderId="0" xfId="1" applyFont="1" applyAlignment="1" applyProtection="1">
      <alignment horizontal="center" vertical="center"/>
      <protection hidden="1"/>
    </xf>
    <xf numFmtId="0" fontId="28" fillId="12" borderId="39" xfId="1" applyFont="1" applyFill="1" applyBorder="1" applyAlignment="1">
      <alignment horizontal="center" vertical="center"/>
    </xf>
    <xf numFmtId="0" fontId="24" fillId="11" borderId="58" xfId="1" applyFont="1" applyFill="1" applyBorder="1" applyAlignment="1">
      <alignment horizontal="center" vertical="center" wrapText="1"/>
    </xf>
    <xf numFmtId="0" fontId="19" fillId="11" borderId="78" xfId="1" applyFont="1" applyFill="1" applyBorder="1" applyAlignment="1">
      <alignment vertical="center" wrapText="1"/>
    </xf>
    <xf numFmtId="165" fontId="19" fillId="7" borderId="79" xfId="1" applyNumberFormat="1" applyFont="1" applyFill="1" applyBorder="1" applyAlignment="1">
      <alignment vertical="center" wrapText="1"/>
    </xf>
    <xf numFmtId="0" fontId="19" fillId="0" borderId="74" xfId="1" applyFont="1" applyBorder="1" applyAlignment="1">
      <alignment horizontal="center" vertical="center" wrapText="1"/>
    </xf>
    <xf numFmtId="0" fontId="28" fillId="12" borderId="40" xfId="1" applyFont="1" applyFill="1" applyBorder="1" applyAlignment="1">
      <alignment horizontal="center" vertical="center"/>
    </xf>
    <xf numFmtId="0" fontId="24" fillId="11" borderId="43" xfId="1" applyFont="1" applyFill="1" applyBorder="1" applyAlignment="1">
      <alignment horizontal="center" vertical="center"/>
    </xf>
    <xf numFmtId="0" fontId="19" fillId="11" borderId="80" xfId="1" applyFont="1" applyFill="1" applyBorder="1" applyAlignment="1">
      <alignment vertical="center" wrapText="1"/>
    </xf>
    <xf numFmtId="165" fontId="19" fillId="7" borderId="81" xfId="1" applyNumberFormat="1" applyFont="1" applyFill="1" applyBorder="1" applyAlignment="1">
      <alignment vertical="center" wrapText="1"/>
    </xf>
    <xf numFmtId="165" fontId="19" fillId="7" borderId="76" xfId="1" applyNumberFormat="1" applyFont="1" applyFill="1" applyBorder="1" applyAlignment="1">
      <alignment vertical="center" wrapText="1"/>
    </xf>
    <xf numFmtId="0" fontId="19" fillId="0" borderId="77" xfId="1" applyFont="1" applyBorder="1" applyAlignment="1">
      <alignment horizontal="center" vertical="center" wrapText="1"/>
    </xf>
    <xf numFmtId="0" fontId="24" fillId="11" borderId="71" xfId="1" applyFont="1" applyFill="1" applyBorder="1" applyAlignment="1">
      <alignment horizontal="center" vertical="center"/>
    </xf>
    <xf numFmtId="0" fontId="28" fillId="12" borderId="56" xfId="1" applyFont="1" applyFill="1" applyBorder="1" applyAlignment="1">
      <alignment horizontal="center" vertical="center"/>
    </xf>
    <xf numFmtId="0" fontId="19" fillId="11" borderId="75" xfId="1" applyFont="1" applyFill="1" applyBorder="1" applyAlignment="1">
      <alignment vertical="center" wrapText="1"/>
    </xf>
    <xf numFmtId="0" fontId="24" fillId="11" borderId="58" xfId="1" applyFont="1" applyFill="1" applyBorder="1" applyAlignment="1">
      <alignment horizontal="center" vertical="center"/>
    </xf>
    <xf numFmtId="0" fontId="19" fillId="11" borderId="84" xfId="1" applyFont="1" applyFill="1" applyBorder="1" applyAlignment="1">
      <alignment vertical="center" wrapText="1"/>
    </xf>
    <xf numFmtId="165" fontId="19" fillId="7" borderId="84" xfId="1" applyNumberFormat="1" applyFont="1" applyFill="1" applyBorder="1" applyAlignment="1">
      <alignment vertical="center" wrapText="1"/>
    </xf>
    <xf numFmtId="0" fontId="19" fillId="0" borderId="85" xfId="1" applyFont="1" applyBorder="1" applyAlignment="1">
      <alignment horizontal="center" vertical="center" wrapText="1"/>
    </xf>
    <xf numFmtId="0" fontId="19" fillId="11" borderId="59" xfId="1" applyFont="1" applyFill="1" applyBorder="1" applyAlignment="1">
      <alignment vertical="center" wrapText="1"/>
    </xf>
    <xf numFmtId="165" fontId="19" fillId="7" borderId="59" xfId="1" applyNumberFormat="1" applyFont="1" applyFill="1" applyBorder="1" applyAlignment="1">
      <alignment vertical="center" wrapText="1"/>
    </xf>
    <xf numFmtId="0" fontId="19" fillId="0" borderId="86" xfId="1" applyFont="1" applyBorder="1" applyAlignment="1">
      <alignment horizontal="center" vertical="center" wrapText="1"/>
    </xf>
    <xf numFmtId="0" fontId="28" fillId="12" borderId="41" xfId="1" applyFont="1" applyFill="1" applyBorder="1" applyAlignment="1">
      <alignment horizontal="center" vertical="center"/>
    </xf>
    <xf numFmtId="0" fontId="24" fillId="11" borderId="82" xfId="1" applyFont="1" applyFill="1" applyBorder="1" applyAlignment="1">
      <alignment horizontal="center" vertical="center"/>
    </xf>
    <xf numFmtId="0" fontId="19" fillId="11" borderId="83" xfId="1" applyFont="1" applyFill="1" applyBorder="1" applyAlignment="1">
      <alignment vertical="center" wrapText="1"/>
    </xf>
    <xf numFmtId="165" fontId="19" fillId="7" borderId="83" xfId="1" applyNumberFormat="1" applyFont="1" applyFill="1" applyBorder="1" applyAlignment="1">
      <alignment vertical="center" wrapText="1"/>
    </xf>
    <xf numFmtId="0" fontId="19" fillId="0" borderId="87" xfId="1" applyFont="1" applyBorder="1" applyAlignment="1">
      <alignment horizontal="center" vertical="center" wrapText="1"/>
    </xf>
    <xf numFmtId="165" fontId="24" fillId="7" borderId="72" xfId="1" applyNumberFormat="1" applyFont="1" applyFill="1" applyBorder="1" applyAlignment="1">
      <alignment vertical="center" wrapText="1"/>
    </xf>
    <xf numFmtId="165" fontId="24" fillId="7" borderId="76" xfId="1" applyNumberFormat="1" applyFont="1" applyFill="1" applyBorder="1" applyAlignment="1">
      <alignment vertical="center" wrapText="1"/>
    </xf>
    <xf numFmtId="165" fontId="24" fillId="7" borderId="84" xfId="1" applyNumberFormat="1" applyFont="1" applyFill="1" applyBorder="1" applyAlignment="1">
      <alignment vertical="center" wrapText="1"/>
    </xf>
    <xf numFmtId="165" fontId="24" fillId="7" borderId="59" xfId="1" applyNumberFormat="1" applyFont="1" applyFill="1" applyBorder="1" applyAlignment="1">
      <alignment vertical="center" wrapText="1"/>
    </xf>
    <xf numFmtId="165" fontId="24" fillId="7" borderId="83" xfId="1" applyNumberFormat="1" applyFont="1" applyFill="1" applyBorder="1" applyAlignment="1">
      <alignment vertical="center" wrapText="1"/>
    </xf>
    <xf numFmtId="0" fontId="24" fillId="0" borderId="0" xfId="1" applyFont="1" applyAlignment="1">
      <alignment horizontal="center" vertical="center" wrapText="1"/>
    </xf>
    <xf numFmtId="0" fontId="24" fillId="15" borderId="79" xfId="1" applyFont="1" applyFill="1" applyBorder="1" applyAlignment="1" applyProtection="1">
      <alignment horizontal="center" vertical="center" wrapText="1"/>
      <protection locked="0"/>
    </xf>
    <xf numFmtId="0" fontId="24" fillId="15" borderId="81" xfId="1" applyFont="1" applyFill="1" applyBorder="1" applyAlignment="1" applyProtection="1">
      <alignment horizontal="center" vertical="center" wrapText="1"/>
      <protection locked="0"/>
    </xf>
    <xf numFmtId="0" fontId="24" fillId="15" borderId="76" xfId="1" applyFont="1" applyFill="1" applyBorder="1" applyAlignment="1" applyProtection="1">
      <alignment horizontal="center" vertical="center" wrapText="1"/>
      <protection locked="0"/>
    </xf>
    <xf numFmtId="0" fontId="24" fillId="15" borderId="84" xfId="1" applyFont="1" applyFill="1" applyBorder="1" applyAlignment="1" applyProtection="1">
      <alignment horizontal="center" vertical="center" wrapText="1"/>
      <protection locked="0"/>
    </xf>
    <xf numFmtId="0" fontId="24" fillId="15" borderId="59" xfId="1" applyFont="1" applyFill="1" applyBorder="1" applyAlignment="1" applyProtection="1">
      <alignment horizontal="center" vertical="center" wrapText="1"/>
      <protection locked="0"/>
    </xf>
    <xf numFmtId="0" fontId="24" fillId="15" borderId="83" xfId="1" applyFont="1" applyFill="1" applyBorder="1" applyAlignment="1" applyProtection="1">
      <alignment horizontal="center" vertical="center" wrapText="1"/>
      <protection locked="0"/>
    </xf>
    <xf numFmtId="0" fontId="24" fillId="15" borderId="72" xfId="1" applyFont="1" applyFill="1" applyBorder="1" applyAlignment="1" applyProtection="1">
      <alignment horizontal="center" vertical="center" wrapText="1"/>
      <protection locked="0"/>
    </xf>
    <xf numFmtId="9" fontId="25" fillId="15" borderId="55" xfId="0" applyNumberFormat="1" applyFont="1" applyFill="1" applyBorder="1" applyProtection="1">
      <protection locked="0"/>
    </xf>
    <xf numFmtId="9" fontId="25" fillId="15" borderId="1" xfId="0" applyNumberFormat="1" applyFont="1" applyFill="1" applyBorder="1" applyProtection="1">
      <protection locked="0"/>
    </xf>
    <xf numFmtId="0" fontId="19" fillId="0" borderId="0" xfId="1" applyFont="1"/>
    <xf numFmtId="0" fontId="31" fillId="0" borderId="31" xfId="1" applyFont="1" applyBorder="1" applyAlignment="1">
      <alignment vertical="center"/>
    </xf>
    <xf numFmtId="14" fontId="32" fillId="0" borderId="34" xfId="1" applyNumberFormat="1" applyFont="1" applyBorder="1" applyAlignment="1" applyProtection="1">
      <alignment horizontal="center" vertical="center"/>
      <protection locked="0"/>
    </xf>
    <xf numFmtId="0" fontId="33" fillId="0" borderId="34" xfId="1" applyFont="1" applyBorder="1" applyAlignment="1" applyProtection="1">
      <alignment horizontal="center" vertical="center"/>
      <protection locked="0"/>
    </xf>
    <xf numFmtId="0" fontId="31" fillId="0" borderId="34" xfId="1" applyFont="1" applyBorder="1" applyAlignment="1">
      <alignment vertical="center"/>
    </xf>
    <xf numFmtId="0" fontId="33" fillId="0" borderId="35" xfId="1" applyFont="1" applyBorder="1" applyAlignment="1" applyProtection="1">
      <alignment horizontal="center" vertical="center"/>
      <protection locked="0"/>
    </xf>
    <xf numFmtId="0" fontId="31" fillId="0" borderId="0" xfId="1" applyFont="1" applyBorder="1" applyAlignment="1">
      <alignment horizontal="left" vertical="center"/>
    </xf>
    <xf numFmtId="0" fontId="31" fillId="0" borderId="0" xfId="1" applyFont="1" applyBorder="1" applyAlignment="1">
      <alignment vertical="center"/>
    </xf>
    <xf numFmtId="14" fontId="32" fillId="0" borderId="0" xfId="1" applyNumberFormat="1" applyFont="1" applyBorder="1" applyAlignment="1" applyProtection="1">
      <alignment horizontal="center" vertical="center"/>
      <protection locked="0"/>
    </xf>
    <xf numFmtId="0" fontId="33" fillId="0" borderId="0" xfId="1" applyFont="1" applyBorder="1" applyAlignment="1" applyProtection="1">
      <alignment horizontal="center" vertical="center"/>
      <protection locked="0"/>
    </xf>
    <xf numFmtId="14" fontId="32" fillId="0" borderId="0" xfId="1" applyNumberFormat="1" applyFont="1" applyBorder="1" applyAlignment="1">
      <alignment horizontal="center" vertical="center"/>
    </xf>
    <xf numFmtId="0" fontId="33" fillId="0" borderId="0" xfId="1" applyFont="1" applyBorder="1" applyAlignment="1">
      <alignment horizontal="center" vertical="center"/>
    </xf>
    <xf numFmtId="14" fontId="33" fillId="0" borderId="0" xfId="1" applyNumberFormat="1" applyFont="1" applyBorder="1" applyAlignment="1">
      <alignment horizontal="center" vertical="center"/>
    </xf>
    <xf numFmtId="0" fontId="19" fillId="0" borderId="0" xfId="1" applyFont="1" applyFill="1" applyAlignment="1">
      <alignment vertical="center" wrapText="1"/>
    </xf>
    <xf numFmtId="0" fontId="19" fillId="0" borderId="0" xfId="1" applyFont="1" applyFill="1"/>
    <xf numFmtId="0" fontId="19" fillId="0" borderId="0" xfId="1" applyNumberFormat="1" applyFont="1" applyFill="1" applyAlignment="1">
      <alignment vertical="center" wrapText="1"/>
    </xf>
    <xf numFmtId="0" fontId="31" fillId="0" borderId="88" xfId="1" applyFont="1" applyBorder="1" applyAlignment="1">
      <alignment vertical="center"/>
    </xf>
    <xf numFmtId="0" fontId="31" fillId="0" borderId="46" xfId="1" applyFont="1" applyBorder="1" applyAlignment="1">
      <alignment horizontal="left" vertical="center"/>
    </xf>
    <xf numFmtId="0" fontId="19" fillId="0" borderId="0" xfId="1" applyNumberFormat="1" applyFont="1" applyFill="1" applyAlignment="1">
      <alignment vertical="center" wrapText="1"/>
    </xf>
    <xf numFmtId="0" fontId="19" fillId="13" borderId="0" xfId="1" applyFont="1" applyFill="1" applyAlignment="1">
      <alignment vertical="center" wrapText="1"/>
    </xf>
    <xf numFmtId="0" fontId="31" fillId="0" borderId="46" xfId="1" applyFont="1" applyBorder="1" applyAlignment="1" applyProtection="1">
      <alignment horizontal="left" vertical="center"/>
      <protection locked="0"/>
    </xf>
    <xf numFmtId="0" fontId="31" fillId="0" borderId="32" xfId="1" applyFont="1" applyBorder="1" applyAlignment="1" applyProtection="1">
      <alignment horizontal="left" vertical="center"/>
      <protection locked="0"/>
    </xf>
    <xf numFmtId="0" fontId="31" fillId="0" borderId="33" xfId="1" applyFont="1" applyBorder="1" applyAlignment="1" applyProtection="1">
      <alignment horizontal="left" vertical="center"/>
      <protection locked="0"/>
    </xf>
    <xf numFmtId="0" fontId="27" fillId="20" borderId="53" xfId="1" applyFont="1" applyFill="1" applyBorder="1" applyAlignment="1">
      <alignment horizontal="center" vertical="center" wrapText="1"/>
    </xf>
    <xf numFmtId="0" fontId="27" fillId="20" borderId="29" xfId="1" applyFont="1" applyFill="1" applyBorder="1" applyAlignment="1">
      <alignment horizontal="center" vertical="center" wrapText="1"/>
    </xf>
    <xf numFmtId="0" fontId="27" fillId="20" borderId="23" xfId="1" applyFont="1" applyFill="1" applyBorder="1" applyAlignment="1">
      <alignment horizontal="center" vertical="center" wrapText="1"/>
    </xf>
    <xf numFmtId="0" fontId="27" fillId="20" borderId="24" xfId="1" applyFont="1" applyFill="1" applyBorder="1" applyAlignment="1">
      <alignment horizontal="center" vertical="center" wrapText="1"/>
    </xf>
    <xf numFmtId="0" fontId="27" fillId="20" borderId="21" xfId="1" applyFont="1" applyFill="1" applyBorder="1" applyAlignment="1">
      <alignment horizontal="center" vertical="center" wrapText="1"/>
    </xf>
    <xf numFmtId="0" fontId="27" fillId="20" borderId="34" xfId="1" applyFont="1" applyFill="1" applyBorder="1" applyAlignment="1">
      <alignment horizontal="center" vertical="center" wrapText="1"/>
    </xf>
    <xf numFmtId="0" fontId="26" fillId="20" borderId="50" xfId="1" applyFont="1" applyFill="1" applyBorder="1" applyAlignment="1">
      <alignment horizontal="center" vertical="center" wrapText="1"/>
    </xf>
    <xf numFmtId="0" fontId="26" fillId="20" borderId="51" xfId="1" applyFont="1" applyFill="1" applyBorder="1" applyAlignment="1">
      <alignment horizontal="center" vertical="center" wrapText="1"/>
    </xf>
    <xf numFmtId="0" fontId="27" fillId="20" borderId="70" xfId="1" applyFont="1" applyFill="1" applyBorder="1" applyAlignment="1">
      <alignment horizontal="center" vertical="center" wrapText="1"/>
    </xf>
    <xf numFmtId="0" fontId="19" fillId="0" borderId="0" xfId="1" applyFont="1" applyBorder="1" applyAlignment="1">
      <alignment horizontal="left" vertical="center" wrapText="1" indent="1"/>
    </xf>
    <xf numFmtId="0" fontId="29" fillId="12" borderId="42" xfId="1" applyFont="1" applyFill="1" applyBorder="1" applyAlignment="1">
      <alignment horizontal="center" vertical="center" textRotation="90"/>
    </xf>
    <xf numFmtId="0" fontId="29" fillId="12" borderId="43" xfId="1" applyFont="1" applyFill="1" applyBorder="1" applyAlignment="1">
      <alignment horizontal="center" vertical="center" textRotation="90"/>
    </xf>
    <xf numFmtId="0" fontId="29" fillId="12" borderId="44" xfId="1" applyFont="1" applyFill="1" applyBorder="1" applyAlignment="1">
      <alignment horizontal="center" vertical="center" textRotation="90"/>
    </xf>
    <xf numFmtId="164" fontId="27" fillId="21" borderId="84" xfId="0" applyNumberFormat="1" applyFont="1" applyFill="1" applyBorder="1" applyAlignment="1" applyProtection="1">
      <alignment horizontal="center" vertical="center" wrapText="1"/>
      <protection locked="0"/>
    </xf>
    <xf numFmtId="164" fontId="27" fillId="21" borderId="59" xfId="0" applyNumberFormat="1" applyFont="1" applyFill="1" applyBorder="1" applyAlignment="1" applyProtection="1">
      <alignment horizontal="center" vertical="center" wrapText="1"/>
      <protection locked="0"/>
    </xf>
    <xf numFmtId="164" fontId="27" fillId="21" borderId="83" xfId="0" applyNumberFormat="1" applyFont="1" applyFill="1" applyBorder="1" applyAlignment="1" applyProtection="1">
      <alignment horizontal="center" vertical="center" wrapText="1"/>
      <protection locked="0"/>
    </xf>
    <xf numFmtId="0" fontId="27" fillId="20" borderId="52" xfId="1" applyFont="1" applyFill="1" applyBorder="1" applyAlignment="1">
      <alignment horizontal="center" vertical="center" wrapText="1"/>
    </xf>
    <xf numFmtId="0" fontId="27" fillId="20" borderId="35" xfId="1" applyFont="1" applyFill="1" applyBorder="1" applyAlignment="1">
      <alignment horizontal="center" vertical="center" wrapText="1"/>
    </xf>
    <xf numFmtId="164" fontId="27" fillId="21" borderId="73" xfId="0" applyNumberFormat="1" applyFont="1" applyFill="1" applyBorder="1" applyAlignment="1" applyProtection="1">
      <alignment horizontal="center" vertical="center" wrapText="1"/>
      <protection locked="0"/>
    </xf>
    <xf numFmtId="164" fontId="27" fillId="21" borderId="76" xfId="0" applyNumberFormat="1" applyFont="1" applyFill="1" applyBorder="1" applyAlignment="1" applyProtection="1">
      <alignment horizontal="center" vertical="center" wrapText="1"/>
      <protection locked="0"/>
    </xf>
    <xf numFmtId="0" fontId="27" fillId="20" borderId="54" xfId="1" applyFont="1" applyFill="1" applyBorder="1" applyAlignment="1">
      <alignment horizontal="center" vertical="center" wrapText="1"/>
    </xf>
    <xf numFmtId="0" fontId="27" fillId="20" borderId="31" xfId="1" applyFont="1" applyFill="1" applyBorder="1" applyAlignment="1">
      <alignment horizontal="center" vertical="center" wrapText="1"/>
    </xf>
    <xf numFmtId="0" fontId="9" fillId="5" borderId="17" xfId="1" applyFont="1" applyFill="1" applyBorder="1" applyAlignment="1">
      <alignment horizontal="center" vertical="center" wrapText="1"/>
    </xf>
    <xf numFmtId="0" fontId="9" fillId="5" borderId="19" xfId="1" applyFont="1" applyFill="1" applyBorder="1" applyAlignment="1">
      <alignment horizontal="center" vertical="center" wrapText="1"/>
    </xf>
    <xf numFmtId="0" fontId="9" fillId="5" borderId="29" xfId="1" applyFont="1" applyFill="1" applyBorder="1" applyAlignment="1">
      <alignment horizontal="center" vertical="center" wrapText="1"/>
    </xf>
    <xf numFmtId="0" fontId="9" fillId="5" borderId="31" xfId="1" applyFont="1" applyFill="1" applyBorder="1" applyAlignment="1">
      <alignment horizontal="center" vertical="center" wrapText="1"/>
    </xf>
    <xf numFmtId="0" fontId="18" fillId="20" borderId="23" xfId="1" applyFont="1" applyFill="1" applyBorder="1" applyAlignment="1">
      <alignment vertical="center"/>
    </xf>
    <xf numFmtId="0" fontId="18" fillId="20" borderId="0" xfId="1" applyFont="1" applyFill="1" applyBorder="1" applyAlignment="1">
      <alignment vertical="center"/>
    </xf>
    <xf numFmtId="0" fontId="14" fillId="6" borderId="23" xfId="9" applyFont="1" applyFill="1" applyBorder="1" applyAlignment="1">
      <alignment horizontal="center" vertical="center" wrapText="1"/>
    </xf>
    <xf numFmtId="0" fontId="14" fillId="6" borderId="37" xfId="9" applyFont="1" applyFill="1" applyBorder="1" applyAlignment="1">
      <alignment horizontal="center" vertical="center" wrapText="1"/>
    </xf>
    <xf numFmtId="0" fontId="14" fillId="6" borderId="25" xfId="9" applyFont="1" applyFill="1" applyBorder="1" applyAlignment="1">
      <alignment horizontal="center" vertical="center" wrapText="1"/>
    </xf>
    <xf numFmtId="0" fontId="14" fillId="6" borderId="38" xfId="9" applyFont="1" applyFill="1" applyBorder="1" applyAlignment="1">
      <alignment horizontal="center" vertical="center" wrapText="1"/>
    </xf>
    <xf numFmtId="0" fontId="10" fillId="6" borderId="47" xfId="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22" xfId="1" applyFont="1" applyFill="1" applyBorder="1" applyAlignment="1">
      <alignment horizontal="center" vertical="center" wrapText="1"/>
    </xf>
    <xf numFmtId="0" fontId="10" fillId="6" borderId="48" xfId="1" applyFont="1" applyFill="1" applyBorder="1" applyAlignment="1">
      <alignment horizontal="center" vertical="center" wrapText="1"/>
    </xf>
    <xf numFmtId="0" fontId="10" fillId="6" borderId="0" xfId="1" applyFont="1" applyFill="1" applyBorder="1" applyAlignment="1">
      <alignment horizontal="center" vertical="center" wrapText="1"/>
    </xf>
    <xf numFmtId="0" fontId="10" fillId="6" borderId="24" xfId="1" applyFont="1" applyFill="1" applyBorder="1" applyAlignment="1">
      <alignment horizontal="center" vertical="center" wrapText="1"/>
    </xf>
    <xf numFmtId="0" fontId="10" fillId="6" borderId="49" xfId="1" applyFont="1" applyFill="1" applyBorder="1" applyAlignment="1">
      <alignment horizontal="center" vertical="center" wrapText="1"/>
    </xf>
    <xf numFmtId="0" fontId="10" fillId="6" borderId="26"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20" xfId="1" applyFont="1" applyFill="1" applyBorder="1" applyAlignment="1">
      <alignment horizontal="center" vertical="center" wrapText="1"/>
    </xf>
    <xf numFmtId="0" fontId="10" fillId="6" borderId="36" xfId="1" applyFont="1" applyFill="1" applyBorder="1" applyAlignment="1">
      <alignment horizontal="center" vertical="center" wrapText="1"/>
    </xf>
    <xf numFmtId="0" fontId="10" fillId="6" borderId="23" xfId="1" applyFont="1" applyFill="1" applyBorder="1" applyAlignment="1">
      <alignment horizontal="center" vertical="center" wrapText="1"/>
    </xf>
    <xf numFmtId="0" fontId="10" fillId="6" borderId="37" xfId="1" applyFont="1" applyFill="1" applyBorder="1" applyAlignment="1">
      <alignment horizontal="center" vertical="center" wrapText="1"/>
    </xf>
    <xf numFmtId="0" fontId="9" fillId="5" borderId="28"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9" fillId="5" borderId="27" xfId="1" applyFont="1" applyFill="1" applyBorder="1" applyAlignment="1">
      <alignment horizontal="center" vertical="center" wrapText="1"/>
    </xf>
    <xf numFmtId="0" fontId="9" fillId="5" borderId="0" xfId="1" applyFont="1" applyFill="1" applyBorder="1" applyAlignment="1">
      <alignment horizontal="center" vertical="center" wrapText="1"/>
    </xf>
    <xf numFmtId="0" fontId="9" fillId="5" borderId="18" xfId="1" applyFont="1" applyFill="1" applyBorder="1" applyAlignment="1">
      <alignment horizontal="center" vertical="center" wrapText="1"/>
    </xf>
    <xf numFmtId="0" fontId="13" fillId="0" borderId="27"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8" xfId="1" applyFont="1" applyBorder="1" applyAlignment="1">
      <alignment horizontal="center" vertical="center" wrapText="1"/>
    </xf>
    <xf numFmtId="0" fontId="9" fillId="5" borderId="30" xfId="1" applyFont="1" applyFill="1" applyBorder="1" applyAlignment="1">
      <alignment horizontal="center" vertical="center" wrapText="1"/>
    </xf>
    <xf numFmtId="0" fontId="9" fillId="5" borderId="45" xfId="1" applyFont="1" applyFill="1" applyBorder="1" applyAlignment="1">
      <alignment horizontal="center" vertical="center" wrapText="1"/>
    </xf>
    <xf numFmtId="0" fontId="12" fillId="16" borderId="60" xfId="1" applyFont="1" applyFill="1" applyBorder="1" applyAlignment="1">
      <alignment horizontal="center" vertical="center"/>
    </xf>
    <xf numFmtId="0" fontId="12" fillId="16" borderId="61" xfId="1" applyFont="1" applyFill="1" applyBorder="1" applyAlignment="1">
      <alignment horizontal="center" vertical="center"/>
    </xf>
    <xf numFmtId="0" fontId="12" fillId="14" borderId="60" xfId="1" applyFont="1" applyFill="1" applyBorder="1" applyAlignment="1">
      <alignment horizontal="center" vertical="center"/>
    </xf>
    <xf numFmtId="0" fontId="12" fillId="14" borderId="61" xfId="1" applyFont="1" applyFill="1" applyBorder="1" applyAlignment="1">
      <alignment horizontal="center" vertical="center"/>
    </xf>
    <xf numFmtId="0" fontId="12" fillId="17" borderId="60" xfId="1" applyFont="1" applyFill="1" applyBorder="1" applyAlignment="1">
      <alignment horizontal="center" vertical="center"/>
    </xf>
    <xf numFmtId="0" fontId="12" fillId="17" borderId="61" xfId="1" applyFont="1" applyFill="1" applyBorder="1" applyAlignment="1">
      <alignment horizontal="center" vertical="center"/>
    </xf>
    <xf numFmtId="0" fontId="12" fillId="19" borderId="60" xfId="1" applyFont="1" applyFill="1" applyBorder="1" applyAlignment="1">
      <alignment horizontal="center" vertical="center"/>
    </xf>
    <xf numFmtId="0" fontId="12" fillId="19" borderId="61" xfId="1" applyFont="1" applyFill="1" applyBorder="1" applyAlignment="1">
      <alignment horizontal="center" vertical="center"/>
    </xf>
    <xf numFmtId="0" fontId="12" fillId="18" borderId="60" xfId="1" applyFont="1" applyFill="1" applyBorder="1" applyAlignment="1">
      <alignment horizontal="center" vertical="center"/>
    </xf>
    <xf numFmtId="0" fontId="12" fillId="18" borderId="61" xfId="1" applyFont="1" applyFill="1" applyBorder="1" applyAlignment="1">
      <alignment horizontal="center" vertical="center"/>
    </xf>
    <xf numFmtId="0" fontId="7" fillId="9" borderId="16" xfId="0" applyFont="1" applyFill="1" applyBorder="1" applyAlignment="1">
      <alignment horizontal="center" vertical="center"/>
    </xf>
    <xf numFmtId="0" fontId="7" fillId="9" borderId="0" xfId="0" applyFont="1" applyFill="1" applyBorder="1" applyAlignment="1">
      <alignment horizontal="center" vertical="center"/>
    </xf>
    <xf numFmtId="0" fontId="7" fillId="9" borderId="45" xfId="0" applyFont="1" applyFill="1" applyBorder="1" applyAlignment="1">
      <alignment horizontal="center" vertical="center"/>
    </xf>
    <xf numFmtId="0" fontId="5" fillId="3" borderId="6" xfId="1" applyFont="1" applyFill="1" applyBorder="1" applyAlignment="1">
      <alignment horizontal="left" vertical="center"/>
    </xf>
    <xf numFmtId="0" fontId="5" fillId="3" borderId="8" xfId="1" applyFont="1" applyFill="1" applyBorder="1" applyAlignment="1">
      <alignment horizontal="left" vertical="center"/>
    </xf>
    <xf numFmtId="0" fontId="5" fillId="3" borderId="21" xfId="1" applyFont="1" applyFill="1" applyBorder="1" applyAlignment="1">
      <alignment horizontal="center" vertical="center" wrapText="1"/>
    </xf>
    <xf numFmtId="0" fontId="5" fillId="3" borderId="34" xfId="1" applyFont="1" applyFill="1" applyBorder="1" applyAlignment="1">
      <alignment horizontal="center" vertical="center" wrapText="1"/>
    </xf>
    <xf numFmtId="0" fontId="2" fillId="0" borderId="28" xfId="1" applyBorder="1" applyAlignment="1">
      <alignment horizontal="center" vertical="center" wrapText="1"/>
    </xf>
    <xf numFmtId="0" fontId="2" fillId="0" borderId="27" xfId="1" applyBorder="1" applyAlignment="1">
      <alignment horizontal="center" vertical="center" wrapText="1"/>
    </xf>
    <xf numFmtId="0" fontId="2" fillId="0" borderId="30" xfId="1" applyBorder="1" applyAlignment="1">
      <alignment horizontal="center" vertical="center" wrapText="1"/>
    </xf>
    <xf numFmtId="0" fontId="5" fillId="3" borderId="7" xfId="1" applyFont="1" applyFill="1" applyBorder="1" applyAlignment="1">
      <alignment horizontal="left" vertical="center" wrapText="1"/>
    </xf>
    <xf numFmtId="0" fontId="5" fillId="3" borderId="9" xfId="1" applyFont="1" applyFill="1" applyBorder="1" applyAlignment="1">
      <alignment horizontal="left" vertical="center" wrapText="1"/>
    </xf>
    <xf numFmtId="0" fontId="31" fillId="0" borderId="33" xfId="1" applyFont="1" applyBorder="1" applyAlignment="1">
      <alignment horizontal="left" vertical="center"/>
    </xf>
    <xf numFmtId="0" fontId="30" fillId="0" borderId="45" xfId="1" applyFont="1" applyBorder="1" applyAlignment="1">
      <alignment vertical="center"/>
    </xf>
  </cellXfs>
  <cellStyles count="10">
    <cellStyle name="Hyperlink" xfId="9" builtinId="8"/>
    <cellStyle name="Normal" xfId="0" builtinId="0"/>
    <cellStyle name="Normal 2" xfId="1" xr:uid="{00000000-0005-0000-0000-000002000000}"/>
    <cellStyle name="Normal 2 2" xfId="2" xr:uid="{00000000-0005-0000-0000-000003000000}"/>
    <cellStyle name="Normal 2 3" xfId="7" xr:uid="{00000000-0005-0000-0000-000004000000}"/>
    <cellStyle name="Normal 3" xfId="3" xr:uid="{00000000-0005-0000-0000-000005000000}"/>
    <cellStyle name="Normal 4" xfId="6" xr:uid="{00000000-0005-0000-0000-000006000000}"/>
    <cellStyle name="Percent" xfId="8" builtinId="5"/>
    <cellStyle name="Percent 2" xfId="5" xr:uid="{00000000-0005-0000-0000-000008000000}"/>
    <cellStyle name="Percent 3" xfId="4" xr:uid="{00000000-0005-0000-0000-000009000000}"/>
  </cellStyles>
  <dxfs count="18">
    <dxf>
      <fill>
        <patternFill>
          <bgColor rgb="FFC00000"/>
        </patternFill>
      </fill>
    </dxf>
    <dxf>
      <fill>
        <patternFill patternType="lightUp">
          <bgColor theme="8" tint="-0.24994659260841701"/>
        </patternFill>
      </fill>
    </dxf>
    <dxf>
      <fill>
        <patternFill patternType="lightUp">
          <bgColor theme="8" tint="-0.24994659260841701"/>
        </patternFill>
      </fill>
    </dxf>
    <dxf>
      <fill>
        <patternFill patternType="lightUp">
          <bgColor theme="8" tint="-0.24994659260841701"/>
        </patternFill>
      </fill>
    </dxf>
    <dxf>
      <fill>
        <patternFill patternType="lightUp">
          <bgColor theme="8" tint="-0.24994659260841701"/>
        </patternFill>
      </fill>
    </dxf>
    <dxf>
      <fill>
        <patternFill patternType="lightUp">
          <bgColor theme="4" tint="0.39994506668294322"/>
        </patternFill>
      </fill>
    </dxf>
    <dxf>
      <fill>
        <patternFill>
          <bgColor theme="8" tint="-0.24994659260841701"/>
        </patternFill>
      </fill>
    </dxf>
    <dxf>
      <fill>
        <patternFill patternType="lightUp">
          <bgColor theme="4" tint="0.39994506668294322"/>
        </patternFill>
      </fill>
    </dxf>
    <dxf>
      <fill>
        <patternFill patternType="lightUp">
          <bgColor rgb="FF00B050"/>
        </patternFill>
      </fill>
    </dxf>
    <dxf>
      <fill>
        <patternFill patternType="lightUp">
          <bgColor theme="4" tint="0.39994506668294322"/>
        </patternFill>
      </fill>
    </dxf>
    <dxf>
      <fill>
        <patternFill patternType="lightUp">
          <bgColor rgb="FF00B050"/>
        </patternFill>
      </fill>
    </dxf>
    <dxf>
      <fill>
        <patternFill patternType="lightUp">
          <bgColor theme="4" tint="0.39994506668294322"/>
        </patternFill>
      </fill>
    </dxf>
    <dxf>
      <fill>
        <patternFill patternType="lightUp">
          <bgColor rgb="FF00B050"/>
        </patternFill>
      </fill>
    </dxf>
    <dxf>
      <fill>
        <patternFill patternType="lightUp">
          <bgColor theme="4" tint="0.39994506668294322"/>
        </patternFill>
      </fill>
    </dxf>
    <dxf>
      <fill>
        <patternFill patternType="lightUp">
          <bgColor rgb="FF00B050"/>
        </patternFill>
      </fill>
    </dxf>
    <dxf>
      <fill>
        <patternFill patternType="lightUp">
          <bgColor theme="4" tint="0.39994506668294322"/>
        </patternFill>
      </fill>
    </dxf>
    <dxf>
      <fill>
        <patternFill patternType="lightUp">
          <bgColor rgb="FF00B050"/>
        </patternFill>
      </fill>
    </dxf>
    <dxf>
      <fill>
        <patternFill>
          <bgColor rgb="FFC00000"/>
        </patternFill>
      </fill>
    </dxf>
  </dxfs>
  <tableStyles count="0" defaultTableStyle="TableStyleMedium9" defaultPivotStyle="PivotStyleLight16"/>
  <colors>
    <mruColors>
      <color rgb="FFFF7E79"/>
      <color rgb="FFFFD579"/>
      <color rgb="FFFFE593"/>
      <color rgb="FFE37F11"/>
      <color rgb="FF6293BB"/>
      <color rgb="FFCADAE8"/>
      <color rgb="FF29475F"/>
      <color rgb="FFF8F7F2"/>
      <color rgb="FFFEF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latin typeface="Arial" panose="020B0604020202020204" pitchFamily="34" charset="0"/>
                <a:cs typeface="Arial" panose="020B0604020202020204" pitchFamily="34" charset="0"/>
              </a:rPr>
              <a:t>Security Operations Maturity Summary</a:t>
            </a:r>
          </a:p>
        </c:rich>
      </c:tx>
      <c:layout>
        <c:manualLayout>
          <c:xMode val="edge"/>
          <c:yMode val="edge"/>
          <c:x val="0.24091597327512027"/>
          <c:y val="2.6217061850319552E-3"/>
        </c:manualLayout>
      </c:layout>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1.7266851464413167E-2"/>
          <c:y val="0.14008283815824138"/>
          <c:w val="0.95520841630052733"/>
          <c:h val="0.69521127667693117"/>
        </c:manualLayout>
      </c:layout>
      <c:barChart>
        <c:barDir val="col"/>
        <c:grouping val="clustered"/>
        <c:varyColors val="0"/>
        <c:ser>
          <c:idx val="0"/>
          <c:order val="0"/>
          <c:tx>
            <c:strRef>
              <c:f>'CALC.1'!$AC$6</c:f>
              <c:strCache>
                <c:ptCount val="1"/>
                <c:pt idx="0">
                  <c:v>Current State</c:v>
                </c:pt>
              </c:strCache>
            </c:strRef>
          </c:tx>
          <c:spPr>
            <a:solidFill>
              <a:schemeClr val="accent1"/>
            </a:solidFill>
            <a:ln w="25400" cap="flat" cmpd="sng" algn="ctr">
              <a:solidFill>
                <a:schemeClr val="accent1">
                  <a:lumMod val="60000"/>
                  <a:lumOff val="40000"/>
                </a:schemeClr>
              </a:solidFill>
              <a:miter lim="800000"/>
            </a:ln>
            <a:effectLst/>
          </c:spPr>
          <c:invertIfNegative val="0"/>
          <c:dPt>
            <c:idx val="1"/>
            <c:invertIfNegative val="0"/>
            <c:bubble3D val="0"/>
            <c:extLst>
              <c:ext xmlns:c16="http://schemas.microsoft.com/office/drawing/2014/chart" uri="{C3380CC4-5D6E-409C-BE32-E72D297353CC}">
                <c16:uniqueId val="{00000000-0301-4A40-875D-303E3AA27B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'CALC.1'!$AB$7:$AB$10</c:f>
              <c:strCache>
                <c:ptCount val="4"/>
                <c:pt idx="0">
                  <c:v>Vulnerability Management</c:v>
                </c:pt>
                <c:pt idx="1">
                  <c:v>Threat Intelligence</c:v>
                </c:pt>
                <c:pt idx="2">
                  <c:v>Security Operations</c:v>
                </c:pt>
                <c:pt idx="3">
                  <c:v>Incident Response</c:v>
                </c:pt>
              </c:strCache>
            </c:strRef>
          </c:cat>
          <c:val>
            <c:numRef>
              <c:f>'CALC.1'!$AC$7:$AC$10</c:f>
              <c:numCache>
                <c:formatCode>0.0</c:formatCode>
                <c:ptCount val="4"/>
                <c:pt idx="0">
                  <c:v>3</c:v>
                </c:pt>
                <c:pt idx="1">
                  <c:v>2.5</c:v>
                </c:pt>
                <c:pt idx="2">
                  <c:v>2.5</c:v>
                </c:pt>
                <c:pt idx="3">
                  <c:v>2.5</c:v>
                </c:pt>
              </c:numCache>
            </c:numRef>
          </c:val>
          <c:extLst>
            <c:ext xmlns:c16="http://schemas.microsoft.com/office/drawing/2014/chart" uri="{C3380CC4-5D6E-409C-BE32-E72D297353CC}">
              <c16:uniqueId val="{00000001-0301-4A40-875D-303E3AA27B1B}"/>
            </c:ext>
          </c:extLst>
        </c:ser>
        <c:ser>
          <c:idx val="1"/>
          <c:order val="1"/>
          <c:tx>
            <c:strRef>
              <c:f>'CALC.1'!$AD$6</c:f>
              <c:strCache>
                <c:ptCount val="1"/>
                <c:pt idx="0">
                  <c:v>Target State (12 months)</c:v>
                </c:pt>
              </c:strCache>
            </c:strRef>
          </c:tx>
          <c:spPr>
            <a:noFill/>
            <a:ln w="25400" cap="flat" cmpd="sng" algn="ctr">
              <a:solidFill>
                <a:schemeClr val="accent5">
                  <a:lumMod val="50000"/>
                </a:schemeClr>
              </a:solidFill>
              <a:prstDash val="sysDot"/>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'CALC.1'!$AB$7:$AB$10</c:f>
              <c:strCache>
                <c:ptCount val="4"/>
                <c:pt idx="0">
                  <c:v>Vulnerability Management</c:v>
                </c:pt>
                <c:pt idx="1">
                  <c:v>Threat Intelligence</c:v>
                </c:pt>
                <c:pt idx="2">
                  <c:v>Security Operations</c:v>
                </c:pt>
                <c:pt idx="3">
                  <c:v>Incident Response</c:v>
                </c:pt>
              </c:strCache>
            </c:strRef>
          </c:cat>
          <c:val>
            <c:numRef>
              <c:f>'CALC.1'!$AD$7:$AD$10</c:f>
              <c:numCache>
                <c:formatCode>0.0</c:formatCode>
                <c:ptCount val="4"/>
                <c:pt idx="0">
                  <c:v>5</c:v>
                </c:pt>
                <c:pt idx="1">
                  <c:v>3.0000000000000004</c:v>
                </c:pt>
                <c:pt idx="2">
                  <c:v>3.0000000000000004</c:v>
                </c:pt>
                <c:pt idx="3">
                  <c:v>3.0000000000000004</c:v>
                </c:pt>
              </c:numCache>
            </c:numRef>
          </c:val>
          <c:extLst>
            <c:ext xmlns:c16="http://schemas.microsoft.com/office/drawing/2014/chart" uri="{C3380CC4-5D6E-409C-BE32-E72D297353CC}">
              <c16:uniqueId val="{00000002-0301-4A40-875D-303E3AA27B1B}"/>
            </c:ext>
          </c:extLst>
        </c:ser>
        <c:dLbls>
          <c:showLegendKey val="0"/>
          <c:showVal val="0"/>
          <c:showCatName val="0"/>
          <c:showSerName val="0"/>
          <c:showPercent val="0"/>
          <c:showBubbleSize val="0"/>
        </c:dLbls>
        <c:gapWidth val="164"/>
        <c:overlap val="-35"/>
        <c:axId val="342584016"/>
        <c:axId val="342584576"/>
      </c:barChart>
      <c:catAx>
        <c:axId val="342584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342584576"/>
        <c:crosses val="autoZero"/>
        <c:auto val="1"/>
        <c:lblAlgn val="ctr"/>
        <c:lblOffset val="100"/>
        <c:noMultiLvlLbl val="0"/>
      </c:catAx>
      <c:valAx>
        <c:axId val="342584576"/>
        <c:scaling>
          <c:orientation val="minMax"/>
          <c:max val="5"/>
        </c:scaling>
        <c:delete val="1"/>
        <c:axPos val="r"/>
        <c:numFmt formatCode="0.0" sourceLinked="1"/>
        <c:majorTickMark val="none"/>
        <c:minorTickMark val="none"/>
        <c:tickLblPos val="nextTo"/>
        <c:crossAx val="342584016"/>
        <c:crosses val="max"/>
        <c:crossBetween val="between"/>
      </c:valAx>
      <c:spPr>
        <a:noFill/>
        <a:ln>
          <a:noFill/>
        </a:ln>
        <a:effectLst/>
      </c:spPr>
    </c:plotArea>
    <c:legend>
      <c:legendPos val="t"/>
      <c:layout>
        <c:manualLayout>
          <c:xMode val="edge"/>
          <c:yMode val="edge"/>
          <c:x val="0.3157317371948905"/>
          <c:y val="0.93399261532986344"/>
          <c:w val="0.34253505189062661"/>
          <c:h val="6.355976689354508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latin typeface="Arial" panose="020B0604020202020204" pitchFamily="34" charset="0"/>
                <a:cs typeface="Arial" panose="020B0604020202020204" pitchFamily="34" charset="0"/>
              </a:rPr>
              <a:t>Vulnerability Management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3910904972494875"/>
          <c:y val="0.1569023774940754"/>
          <c:w val="0.82891207349081364"/>
          <c:h val="0.68926719603087594"/>
        </c:manualLayout>
      </c:layout>
      <c:barChart>
        <c:barDir val="bar"/>
        <c:grouping val="clustered"/>
        <c:varyColors val="0"/>
        <c:ser>
          <c:idx val="0"/>
          <c:order val="0"/>
          <c:spPr>
            <a:solidFill>
              <a:schemeClr val="tx2">
                <a:lumMod val="40000"/>
                <a:lumOff val="60000"/>
              </a:schemeClr>
            </a:solidFill>
            <a:ln>
              <a:solidFill>
                <a:sysClr val="windowText" lastClr="000000"/>
              </a:solidFill>
            </a:ln>
            <a:effectLst/>
          </c:spPr>
          <c:invertIfNegative val="0"/>
          <c:cat>
            <c:strLit>
              <c:ptCount val="1"/>
              <c:pt idx="0">
                <c:v>Maturity Level </c:v>
              </c:pt>
            </c:strLit>
          </c:cat>
          <c:val>
            <c:numRef>
              <c:f>'CALC.1'!$AC$7</c:f>
              <c:numCache>
                <c:formatCode>0.0</c:formatCode>
                <c:ptCount val="1"/>
                <c:pt idx="0">
                  <c:v>3</c:v>
                </c:pt>
              </c:numCache>
            </c:numRef>
          </c:val>
          <c:extLst>
            <c:ext xmlns:c16="http://schemas.microsoft.com/office/drawing/2014/chart" uri="{C3380CC4-5D6E-409C-BE32-E72D297353CC}">
              <c16:uniqueId val="{00000000-7AE9-C74A-B44F-448E2A08D5DC}"/>
            </c:ext>
          </c:extLst>
        </c:ser>
        <c:dLbls>
          <c:showLegendKey val="0"/>
          <c:showVal val="0"/>
          <c:showCatName val="0"/>
          <c:showSerName val="0"/>
          <c:showPercent val="0"/>
          <c:showBubbleSize val="0"/>
        </c:dLbls>
        <c:gapWidth val="182"/>
        <c:axId val="342587376"/>
        <c:axId val="342587936"/>
      </c:barChart>
      <c:catAx>
        <c:axId val="342587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2587936"/>
        <c:crossesAt val="0"/>
        <c:auto val="1"/>
        <c:lblAlgn val="ctr"/>
        <c:lblOffset val="100"/>
        <c:noMultiLvlLbl val="0"/>
      </c:catAx>
      <c:valAx>
        <c:axId val="342587936"/>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258737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latin typeface="Arial" panose="020B0604020202020204" pitchFamily="34" charset="0"/>
                <a:cs typeface="Arial" panose="020B0604020202020204" pitchFamily="34" charset="0"/>
              </a:rPr>
              <a:t>Threat Intelligence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3910904972494875"/>
          <c:y val="0.1569023774940754"/>
          <c:w val="0.82891207349081364"/>
          <c:h val="0.68926719603087594"/>
        </c:manualLayout>
      </c:layout>
      <c:barChart>
        <c:barDir val="bar"/>
        <c:grouping val="clustered"/>
        <c:varyColors val="0"/>
        <c:ser>
          <c:idx val="0"/>
          <c:order val="0"/>
          <c:tx>
            <c:strRef>
              <c:f>'CALC.1'!$AB$8</c:f>
              <c:strCache>
                <c:ptCount val="1"/>
                <c:pt idx="0">
                  <c:v>Threat Intelligence</c:v>
                </c:pt>
              </c:strCache>
            </c:strRef>
          </c:tx>
          <c:spPr>
            <a:solidFill>
              <a:schemeClr val="tx2">
                <a:lumMod val="40000"/>
                <a:lumOff val="60000"/>
              </a:schemeClr>
            </a:solidFill>
            <a:ln>
              <a:solidFill>
                <a:sysClr val="windowText" lastClr="000000"/>
              </a:solidFill>
            </a:ln>
            <a:effectLst/>
          </c:spPr>
          <c:invertIfNegative val="0"/>
          <c:cat>
            <c:strLit>
              <c:ptCount val="1"/>
              <c:pt idx="0">
                <c:v>Maturity Level </c:v>
              </c:pt>
            </c:strLit>
          </c:cat>
          <c:val>
            <c:numRef>
              <c:f>'CALC.1'!$AC$8</c:f>
              <c:numCache>
                <c:formatCode>0.0</c:formatCode>
                <c:ptCount val="1"/>
                <c:pt idx="0">
                  <c:v>2.5</c:v>
                </c:pt>
              </c:numCache>
            </c:numRef>
          </c:val>
          <c:extLst>
            <c:ext xmlns:c16="http://schemas.microsoft.com/office/drawing/2014/chart" uri="{C3380CC4-5D6E-409C-BE32-E72D297353CC}">
              <c16:uniqueId val="{00000000-08FC-C74E-B28B-3BD4B1EF12D3}"/>
            </c:ext>
          </c:extLst>
        </c:ser>
        <c:dLbls>
          <c:showLegendKey val="0"/>
          <c:showVal val="0"/>
          <c:showCatName val="0"/>
          <c:showSerName val="0"/>
          <c:showPercent val="0"/>
          <c:showBubbleSize val="0"/>
        </c:dLbls>
        <c:gapWidth val="182"/>
        <c:axId val="343743248"/>
        <c:axId val="343743808"/>
      </c:barChart>
      <c:catAx>
        <c:axId val="343743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3808"/>
        <c:crossesAt val="0"/>
        <c:auto val="1"/>
        <c:lblAlgn val="ctr"/>
        <c:lblOffset val="100"/>
        <c:noMultiLvlLbl val="0"/>
      </c:catAx>
      <c:valAx>
        <c:axId val="343743808"/>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32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latin typeface="Arial" panose="020B0604020202020204" pitchFamily="34" charset="0"/>
                <a:cs typeface="Arial" panose="020B0604020202020204" pitchFamily="34" charset="0"/>
              </a:rPr>
              <a:t>Security Operations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3910904972494875"/>
          <c:y val="0.1569023774940754"/>
          <c:w val="0.82891207349081364"/>
          <c:h val="0.68926719603087594"/>
        </c:manualLayout>
      </c:layout>
      <c:barChart>
        <c:barDir val="bar"/>
        <c:grouping val="clustered"/>
        <c:varyColors val="0"/>
        <c:ser>
          <c:idx val="0"/>
          <c:order val="0"/>
          <c:tx>
            <c:strRef>
              <c:f>'CALC.1'!$AB$9</c:f>
              <c:strCache>
                <c:ptCount val="1"/>
                <c:pt idx="0">
                  <c:v>Security Operations</c:v>
                </c:pt>
              </c:strCache>
            </c:strRef>
          </c:tx>
          <c:spPr>
            <a:solidFill>
              <a:schemeClr val="tx2">
                <a:lumMod val="40000"/>
                <a:lumOff val="60000"/>
              </a:schemeClr>
            </a:solidFill>
            <a:ln>
              <a:solidFill>
                <a:sysClr val="windowText" lastClr="000000"/>
              </a:solidFill>
            </a:ln>
            <a:effectLst/>
          </c:spPr>
          <c:invertIfNegative val="0"/>
          <c:cat>
            <c:strLit>
              <c:ptCount val="1"/>
              <c:pt idx="0">
                <c:v>Maturity Level </c:v>
              </c:pt>
            </c:strLit>
          </c:cat>
          <c:val>
            <c:numRef>
              <c:f>'CALC.1'!$AC$9</c:f>
              <c:numCache>
                <c:formatCode>0.0</c:formatCode>
                <c:ptCount val="1"/>
                <c:pt idx="0">
                  <c:v>2.5</c:v>
                </c:pt>
              </c:numCache>
            </c:numRef>
          </c:val>
          <c:extLst>
            <c:ext xmlns:c16="http://schemas.microsoft.com/office/drawing/2014/chart" uri="{C3380CC4-5D6E-409C-BE32-E72D297353CC}">
              <c16:uniqueId val="{00000000-B719-BC4F-876A-7DD61549EE13}"/>
            </c:ext>
          </c:extLst>
        </c:ser>
        <c:dLbls>
          <c:showLegendKey val="0"/>
          <c:showVal val="0"/>
          <c:showCatName val="0"/>
          <c:showSerName val="0"/>
          <c:showPercent val="0"/>
          <c:showBubbleSize val="0"/>
        </c:dLbls>
        <c:gapWidth val="182"/>
        <c:axId val="343746048"/>
        <c:axId val="343746608"/>
      </c:barChart>
      <c:catAx>
        <c:axId val="34374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6608"/>
        <c:crossesAt val="0"/>
        <c:auto val="1"/>
        <c:lblAlgn val="ctr"/>
        <c:lblOffset val="100"/>
        <c:noMultiLvlLbl val="0"/>
      </c:catAx>
      <c:valAx>
        <c:axId val="343746608"/>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60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latin typeface="Arial" panose="020B0604020202020204" pitchFamily="34" charset="0"/>
                <a:cs typeface="Arial" panose="020B0604020202020204" pitchFamily="34" charset="0"/>
              </a:rPr>
              <a:t>Incident Response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13910904972494875"/>
          <c:y val="0.1569023774940754"/>
          <c:w val="0.82891207349081364"/>
          <c:h val="0.68926719603087594"/>
        </c:manualLayout>
      </c:layout>
      <c:barChart>
        <c:barDir val="bar"/>
        <c:grouping val="clustered"/>
        <c:varyColors val="0"/>
        <c:ser>
          <c:idx val="0"/>
          <c:order val="0"/>
          <c:tx>
            <c:strRef>
              <c:f>'CALC.1'!$AB$10</c:f>
              <c:strCache>
                <c:ptCount val="1"/>
                <c:pt idx="0">
                  <c:v>Incident Response</c:v>
                </c:pt>
              </c:strCache>
            </c:strRef>
          </c:tx>
          <c:spPr>
            <a:solidFill>
              <a:schemeClr val="tx2">
                <a:lumMod val="40000"/>
                <a:lumOff val="60000"/>
              </a:schemeClr>
            </a:solidFill>
            <a:ln>
              <a:solidFill>
                <a:sysClr val="windowText" lastClr="000000"/>
              </a:solidFill>
            </a:ln>
            <a:effectLst/>
          </c:spPr>
          <c:invertIfNegative val="0"/>
          <c:cat>
            <c:strLit>
              <c:ptCount val="1"/>
              <c:pt idx="0">
                <c:v>Maturity Level </c:v>
              </c:pt>
            </c:strLit>
          </c:cat>
          <c:val>
            <c:numRef>
              <c:f>'CALC.1'!$AC$10</c:f>
              <c:numCache>
                <c:formatCode>0.0</c:formatCode>
                <c:ptCount val="1"/>
                <c:pt idx="0">
                  <c:v>2.5</c:v>
                </c:pt>
              </c:numCache>
            </c:numRef>
          </c:val>
          <c:extLst>
            <c:ext xmlns:c16="http://schemas.microsoft.com/office/drawing/2014/chart" uri="{C3380CC4-5D6E-409C-BE32-E72D297353CC}">
              <c16:uniqueId val="{00000000-E2B0-5A4D-956C-10DBE98FE27E}"/>
            </c:ext>
          </c:extLst>
        </c:ser>
        <c:dLbls>
          <c:showLegendKey val="0"/>
          <c:showVal val="0"/>
          <c:showCatName val="0"/>
          <c:showSerName val="0"/>
          <c:showPercent val="0"/>
          <c:showBubbleSize val="0"/>
        </c:dLbls>
        <c:gapWidth val="182"/>
        <c:axId val="343748848"/>
        <c:axId val="343749408"/>
      </c:barChart>
      <c:catAx>
        <c:axId val="343748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9408"/>
        <c:crossesAt val="0"/>
        <c:auto val="1"/>
        <c:lblAlgn val="ctr"/>
        <c:lblOffset val="100"/>
        <c:noMultiLvlLbl val="0"/>
      </c:catAx>
      <c:valAx>
        <c:axId val="343749408"/>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3437488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e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194233</xdr:colOff>
      <xdr:row>0</xdr:row>
      <xdr:rowOff>149413</xdr:rowOff>
    </xdr:from>
    <xdr:to>
      <xdr:col>5</xdr:col>
      <xdr:colOff>32694</xdr:colOff>
      <xdr:row>0</xdr:row>
      <xdr:rowOff>693699</xdr:rowOff>
    </xdr:to>
    <xdr:pic>
      <xdr:nvPicPr>
        <xdr:cNvPr id="3" name="Picture 2">
          <a:extLst>
            <a:ext uri="{FF2B5EF4-FFF2-40B4-BE49-F238E27FC236}">
              <a16:creationId xmlns:a16="http://schemas.microsoft.com/office/drawing/2014/main" id="{9F622019-7B0A-4905-8007-E7898CE1B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33" y="149413"/>
          <a:ext cx="2759461" cy="54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149411</xdr:rowOff>
    </xdr:from>
    <xdr:to>
      <xdr:col>4</xdr:col>
      <xdr:colOff>1369931</xdr:colOff>
      <xdr:row>0</xdr:row>
      <xdr:rowOff>693697</xdr:rowOff>
    </xdr:to>
    <xdr:pic>
      <xdr:nvPicPr>
        <xdr:cNvPr id="2" name="Picture 1">
          <a:extLst>
            <a:ext uri="{FF2B5EF4-FFF2-40B4-BE49-F238E27FC236}">
              <a16:creationId xmlns:a16="http://schemas.microsoft.com/office/drawing/2014/main" id="{C4FCD620-8D27-42EC-A543-05AF23581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35" y="149411"/>
          <a:ext cx="2759461" cy="54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673100</xdr:colOff>
      <xdr:row>2</xdr:row>
      <xdr:rowOff>254001</xdr:rowOff>
    </xdr:from>
    <xdr:to>
      <xdr:col>21</xdr:col>
      <xdr:colOff>66675</xdr:colOff>
      <xdr:row>16</xdr:row>
      <xdr:rowOff>76200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92075</xdr:colOff>
      <xdr:row>16</xdr:row>
      <xdr:rowOff>116608</xdr:rowOff>
    </xdr:from>
    <xdr:to>
      <xdr:col>20</xdr:col>
      <xdr:colOff>2117</xdr:colOff>
      <xdr:row>28</xdr:row>
      <xdr:rowOff>89958</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6076950" y="4918796"/>
          <a:ext cx="6672792" cy="1886287"/>
          <a:chOff x="6834180" y="8594570"/>
          <a:chExt cx="5868664" cy="2906348"/>
        </a:xfrm>
      </xdr:grpSpPr>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6834180" y="8594570"/>
          <a:ext cx="5774876" cy="2906348"/>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6" name="Group 5">
            <a:extLst>
              <a:ext uri="{FF2B5EF4-FFF2-40B4-BE49-F238E27FC236}">
                <a16:creationId xmlns:a16="http://schemas.microsoft.com/office/drawing/2014/main" id="{00000000-0008-0000-0200-000006000000}"/>
              </a:ext>
            </a:extLst>
          </xdr:cNvPr>
          <xdr:cNvGrpSpPr/>
        </xdr:nvGrpSpPr>
        <xdr:grpSpPr>
          <a:xfrm>
            <a:off x="7629524" y="9315450"/>
            <a:ext cx="5073320" cy="1457324"/>
            <a:chOff x="1123950" y="5334000"/>
            <a:chExt cx="5073320" cy="1457324"/>
          </a:xfrm>
        </xdr:grpSpPr>
        <xdr:sp macro="" textlink="">
          <xdr:nvSpPr>
            <xdr:cNvPr id="7" name="Rectangle 6">
              <a:extLst>
                <a:ext uri="{FF2B5EF4-FFF2-40B4-BE49-F238E27FC236}">
                  <a16:creationId xmlns:a16="http://schemas.microsoft.com/office/drawing/2014/main" id="{00000000-0008-0000-0200-000007000000}"/>
                </a:ext>
              </a:extLst>
            </xdr:cNvPr>
            <xdr:cNvSpPr/>
          </xdr:nvSpPr>
          <xdr:spPr>
            <a:xfrm>
              <a:off x="2076451" y="5697310"/>
              <a:ext cx="952500" cy="73070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8" name="Rectangle 7">
              <a:extLst>
                <a:ext uri="{FF2B5EF4-FFF2-40B4-BE49-F238E27FC236}">
                  <a16:creationId xmlns:a16="http://schemas.microsoft.com/office/drawing/2014/main" id="{00000000-0008-0000-0200-000008000000}"/>
                </a:ext>
              </a:extLst>
            </xdr:cNvPr>
            <xdr:cNvSpPr/>
          </xdr:nvSpPr>
          <xdr:spPr>
            <a:xfrm>
              <a:off x="3981450" y="5697310"/>
              <a:ext cx="962025"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9" name="Rectangle 8">
              <a:extLst>
                <a:ext uri="{FF2B5EF4-FFF2-40B4-BE49-F238E27FC236}">
                  <a16:creationId xmlns:a16="http://schemas.microsoft.com/office/drawing/2014/main" id="{00000000-0008-0000-0200-000009000000}"/>
                </a:ext>
              </a:extLst>
            </xdr:cNvPr>
            <xdr:cNvSpPr/>
          </xdr:nvSpPr>
          <xdr:spPr>
            <a:xfrm>
              <a:off x="3028950" y="5697310"/>
              <a:ext cx="952500"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800" b="1">
                <a:solidFill>
                  <a:sysClr val="windowText" lastClr="000000"/>
                </a:solidFill>
                <a:latin typeface="Arial" panose="020B0604020202020204" pitchFamily="34" charset="0"/>
                <a:cs typeface="Arial" panose="020B0604020202020204" pitchFamily="34" charset="0"/>
              </a:endParaRPr>
            </a:p>
          </xdr:txBody>
        </xdr:sp>
        <xdr:sp macro="" textlink="">
          <xdr:nvSpPr>
            <xdr:cNvPr id="10" name="Rectangle 9">
              <a:extLst>
                <a:ext uri="{FF2B5EF4-FFF2-40B4-BE49-F238E27FC236}">
                  <a16:creationId xmlns:a16="http://schemas.microsoft.com/office/drawing/2014/main" id="{00000000-0008-0000-0200-00000A000000}"/>
                </a:ext>
              </a:extLst>
            </xdr:cNvPr>
            <xdr:cNvSpPr/>
          </xdr:nvSpPr>
          <xdr:spPr>
            <a:xfrm>
              <a:off x="1123950" y="5697310"/>
              <a:ext cx="952501" cy="728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11" name="Right Arrow 10">
              <a:extLst>
                <a:ext uri="{FF2B5EF4-FFF2-40B4-BE49-F238E27FC236}">
                  <a16:creationId xmlns:a16="http://schemas.microsoft.com/office/drawing/2014/main" id="{00000000-0008-0000-0200-00000B000000}"/>
                </a:ext>
              </a:extLst>
            </xdr:cNvPr>
            <xdr:cNvSpPr/>
          </xdr:nvSpPr>
          <xdr:spPr>
            <a:xfrm>
              <a:off x="4943476" y="5334000"/>
              <a:ext cx="1253794" cy="1457324"/>
            </a:xfrm>
            <a:prstGeom prst="rightArrow">
              <a:avLst>
                <a:gd name="adj1" fmla="val 50000"/>
                <a:gd name="adj2" fmla="val 36842"/>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editAs="absolute">
    <xdr:from>
      <xdr:col>10</xdr:col>
      <xdr:colOff>76200</xdr:colOff>
      <xdr:row>30</xdr:row>
      <xdr:rowOff>117475</xdr:rowOff>
    </xdr:from>
    <xdr:to>
      <xdr:col>20</xdr:col>
      <xdr:colOff>2118</xdr:colOff>
      <xdr:row>42</xdr:row>
      <xdr:rowOff>80435</xdr:rowOff>
    </xdr:to>
    <xdr:grpSp>
      <xdr:nvGrpSpPr>
        <xdr:cNvPr id="48" name="Group 47">
          <a:extLst>
            <a:ext uri="{FF2B5EF4-FFF2-40B4-BE49-F238E27FC236}">
              <a16:creationId xmlns:a16="http://schemas.microsoft.com/office/drawing/2014/main" id="{00000000-0008-0000-0200-000030000000}"/>
            </a:ext>
          </a:extLst>
        </xdr:cNvPr>
        <xdr:cNvGrpSpPr/>
      </xdr:nvGrpSpPr>
      <xdr:grpSpPr>
        <a:xfrm>
          <a:off x="6061075" y="7150100"/>
          <a:ext cx="6688668" cy="1891773"/>
          <a:chOff x="6834181" y="8594571"/>
          <a:chExt cx="5863187" cy="2906348"/>
        </a:xfrm>
      </xdr:grpSpPr>
      <xdr:graphicFrame macro="">
        <xdr:nvGraphicFramePr>
          <xdr:cNvPr id="49" name="Chart 48">
            <a:extLst>
              <a:ext uri="{FF2B5EF4-FFF2-40B4-BE49-F238E27FC236}">
                <a16:creationId xmlns:a16="http://schemas.microsoft.com/office/drawing/2014/main" id="{00000000-0008-0000-0200-000031000000}"/>
              </a:ext>
            </a:extLst>
          </xdr:cNvPr>
          <xdr:cNvGraphicFramePr>
            <a:graphicFrameLocks/>
          </xdr:cNvGraphicFramePr>
        </xdr:nvGraphicFramePr>
        <xdr:xfrm>
          <a:off x="6834181" y="8594571"/>
          <a:ext cx="5774876" cy="2906348"/>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50" name="Group 49">
            <a:extLst>
              <a:ext uri="{FF2B5EF4-FFF2-40B4-BE49-F238E27FC236}">
                <a16:creationId xmlns:a16="http://schemas.microsoft.com/office/drawing/2014/main" id="{00000000-0008-0000-0200-000032000000}"/>
              </a:ext>
            </a:extLst>
          </xdr:cNvPr>
          <xdr:cNvGrpSpPr/>
        </xdr:nvGrpSpPr>
        <xdr:grpSpPr>
          <a:xfrm>
            <a:off x="7629524" y="9315450"/>
            <a:ext cx="5067844" cy="1457324"/>
            <a:chOff x="1123950" y="5334000"/>
            <a:chExt cx="5067844" cy="1457324"/>
          </a:xfrm>
        </xdr:grpSpPr>
        <xdr:sp macro="" textlink="">
          <xdr:nvSpPr>
            <xdr:cNvPr id="51" name="Rectangle 50">
              <a:extLst>
                <a:ext uri="{FF2B5EF4-FFF2-40B4-BE49-F238E27FC236}">
                  <a16:creationId xmlns:a16="http://schemas.microsoft.com/office/drawing/2014/main" id="{00000000-0008-0000-0200-000033000000}"/>
                </a:ext>
              </a:extLst>
            </xdr:cNvPr>
            <xdr:cNvSpPr/>
          </xdr:nvSpPr>
          <xdr:spPr>
            <a:xfrm>
              <a:off x="2076451" y="5697310"/>
              <a:ext cx="952500" cy="73070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2" name="Rectangle 51">
              <a:extLst>
                <a:ext uri="{FF2B5EF4-FFF2-40B4-BE49-F238E27FC236}">
                  <a16:creationId xmlns:a16="http://schemas.microsoft.com/office/drawing/2014/main" id="{00000000-0008-0000-0200-000034000000}"/>
                </a:ext>
              </a:extLst>
            </xdr:cNvPr>
            <xdr:cNvSpPr/>
          </xdr:nvSpPr>
          <xdr:spPr>
            <a:xfrm>
              <a:off x="3981450" y="5697310"/>
              <a:ext cx="962025"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3" name="Rectangle 52">
              <a:extLst>
                <a:ext uri="{FF2B5EF4-FFF2-40B4-BE49-F238E27FC236}">
                  <a16:creationId xmlns:a16="http://schemas.microsoft.com/office/drawing/2014/main" id="{00000000-0008-0000-0200-000035000000}"/>
                </a:ext>
              </a:extLst>
            </xdr:cNvPr>
            <xdr:cNvSpPr/>
          </xdr:nvSpPr>
          <xdr:spPr>
            <a:xfrm>
              <a:off x="3028950" y="5697310"/>
              <a:ext cx="952500"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800" b="1">
                <a:solidFill>
                  <a:sysClr val="windowText" lastClr="000000"/>
                </a:solidFill>
                <a:latin typeface="Arial" panose="020B0604020202020204" pitchFamily="34" charset="0"/>
                <a:cs typeface="Arial" panose="020B0604020202020204" pitchFamily="34" charset="0"/>
              </a:endParaRPr>
            </a:p>
          </xdr:txBody>
        </xdr:sp>
        <xdr:sp macro="" textlink="">
          <xdr:nvSpPr>
            <xdr:cNvPr id="54" name="Rectangle 53">
              <a:extLst>
                <a:ext uri="{FF2B5EF4-FFF2-40B4-BE49-F238E27FC236}">
                  <a16:creationId xmlns:a16="http://schemas.microsoft.com/office/drawing/2014/main" id="{00000000-0008-0000-0200-000036000000}"/>
                </a:ext>
              </a:extLst>
            </xdr:cNvPr>
            <xdr:cNvSpPr/>
          </xdr:nvSpPr>
          <xdr:spPr>
            <a:xfrm>
              <a:off x="1123950" y="5697310"/>
              <a:ext cx="952501" cy="728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5" name="Right Arrow 54">
              <a:extLst>
                <a:ext uri="{FF2B5EF4-FFF2-40B4-BE49-F238E27FC236}">
                  <a16:creationId xmlns:a16="http://schemas.microsoft.com/office/drawing/2014/main" id="{00000000-0008-0000-0200-000037000000}"/>
                </a:ext>
              </a:extLst>
            </xdr:cNvPr>
            <xdr:cNvSpPr/>
          </xdr:nvSpPr>
          <xdr:spPr>
            <a:xfrm>
              <a:off x="4943479" y="5334000"/>
              <a:ext cx="1248315" cy="1457324"/>
            </a:xfrm>
            <a:prstGeom prst="rightArrow">
              <a:avLst>
                <a:gd name="adj1" fmla="val 50000"/>
                <a:gd name="adj2" fmla="val 36842"/>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editAs="absolute">
    <xdr:from>
      <xdr:col>10</xdr:col>
      <xdr:colOff>66675</xdr:colOff>
      <xdr:row>44</xdr:row>
      <xdr:rowOff>98425</xdr:rowOff>
    </xdr:from>
    <xdr:to>
      <xdr:col>20</xdr:col>
      <xdr:colOff>2116</xdr:colOff>
      <xdr:row>56</xdr:row>
      <xdr:rowOff>51859</xdr:rowOff>
    </xdr:to>
    <xdr:grpSp>
      <xdr:nvGrpSpPr>
        <xdr:cNvPr id="56" name="Group 55">
          <a:extLst>
            <a:ext uri="{FF2B5EF4-FFF2-40B4-BE49-F238E27FC236}">
              <a16:creationId xmlns:a16="http://schemas.microsoft.com/office/drawing/2014/main" id="{00000000-0008-0000-0200-000038000000}"/>
            </a:ext>
          </a:extLst>
        </xdr:cNvPr>
        <xdr:cNvGrpSpPr/>
      </xdr:nvGrpSpPr>
      <xdr:grpSpPr>
        <a:xfrm>
          <a:off x="6051550" y="9377363"/>
          <a:ext cx="6698191" cy="1866371"/>
          <a:chOff x="6834180" y="8594571"/>
          <a:chExt cx="5869783" cy="2906348"/>
        </a:xfrm>
      </xdr:grpSpPr>
      <xdr:graphicFrame macro="">
        <xdr:nvGraphicFramePr>
          <xdr:cNvPr id="57" name="Chart 56">
            <a:extLst>
              <a:ext uri="{FF2B5EF4-FFF2-40B4-BE49-F238E27FC236}">
                <a16:creationId xmlns:a16="http://schemas.microsoft.com/office/drawing/2014/main" id="{00000000-0008-0000-0200-000039000000}"/>
              </a:ext>
            </a:extLst>
          </xdr:cNvPr>
          <xdr:cNvGraphicFramePr>
            <a:graphicFrameLocks/>
          </xdr:cNvGraphicFramePr>
        </xdr:nvGraphicFramePr>
        <xdr:xfrm>
          <a:off x="6834180" y="8594571"/>
          <a:ext cx="5774876" cy="2906348"/>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58" name="Group 57">
            <a:extLst>
              <a:ext uri="{FF2B5EF4-FFF2-40B4-BE49-F238E27FC236}">
                <a16:creationId xmlns:a16="http://schemas.microsoft.com/office/drawing/2014/main" id="{00000000-0008-0000-0200-00003A000000}"/>
              </a:ext>
            </a:extLst>
          </xdr:cNvPr>
          <xdr:cNvGrpSpPr/>
        </xdr:nvGrpSpPr>
        <xdr:grpSpPr>
          <a:xfrm>
            <a:off x="7629524" y="9315450"/>
            <a:ext cx="5074439" cy="1457324"/>
            <a:chOff x="1123950" y="5334000"/>
            <a:chExt cx="5074439" cy="1457324"/>
          </a:xfrm>
        </xdr:grpSpPr>
        <xdr:sp macro="" textlink="">
          <xdr:nvSpPr>
            <xdr:cNvPr id="59" name="Rectangle 58">
              <a:extLst>
                <a:ext uri="{FF2B5EF4-FFF2-40B4-BE49-F238E27FC236}">
                  <a16:creationId xmlns:a16="http://schemas.microsoft.com/office/drawing/2014/main" id="{00000000-0008-0000-0200-00003B000000}"/>
                </a:ext>
              </a:extLst>
            </xdr:cNvPr>
            <xdr:cNvSpPr/>
          </xdr:nvSpPr>
          <xdr:spPr>
            <a:xfrm>
              <a:off x="2076451" y="5697310"/>
              <a:ext cx="952500" cy="73070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60" name="Rectangle 59">
              <a:extLst>
                <a:ext uri="{FF2B5EF4-FFF2-40B4-BE49-F238E27FC236}">
                  <a16:creationId xmlns:a16="http://schemas.microsoft.com/office/drawing/2014/main" id="{00000000-0008-0000-0200-00003C000000}"/>
                </a:ext>
              </a:extLst>
            </xdr:cNvPr>
            <xdr:cNvSpPr/>
          </xdr:nvSpPr>
          <xdr:spPr>
            <a:xfrm>
              <a:off x="3981450" y="5697310"/>
              <a:ext cx="962025"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61" name="Rectangle 60">
              <a:extLst>
                <a:ext uri="{FF2B5EF4-FFF2-40B4-BE49-F238E27FC236}">
                  <a16:creationId xmlns:a16="http://schemas.microsoft.com/office/drawing/2014/main" id="{00000000-0008-0000-0200-00003D000000}"/>
                </a:ext>
              </a:extLst>
            </xdr:cNvPr>
            <xdr:cNvSpPr/>
          </xdr:nvSpPr>
          <xdr:spPr>
            <a:xfrm>
              <a:off x="3028950" y="5697310"/>
              <a:ext cx="952500"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800" b="1">
                <a:solidFill>
                  <a:sysClr val="windowText" lastClr="000000"/>
                </a:solidFill>
                <a:latin typeface="Arial" panose="020B0604020202020204" pitchFamily="34" charset="0"/>
                <a:cs typeface="Arial" panose="020B0604020202020204" pitchFamily="34" charset="0"/>
              </a:endParaRPr>
            </a:p>
          </xdr:txBody>
        </xdr:sp>
        <xdr:sp macro="" textlink="">
          <xdr:nvSpPr>
            <xdr:cNvPr id="62" name="Rectangle 61">
              <a:extLst>
                <a:ext uri="{FF2B5EF4-FFF2-40B4-BE49-F238E27FC236}">
                  <a16:creationId xmlns:a16="http://schemas.microsoft.com/office/drawing/2014/main" id="{00000000-0008-0000-0200-00003E000000}"/>
                </a:ext>
              </a:extLst>
            </xdr:cNvPr>
            <xdr:cNvSpPr/>
          </xdr:nvSpPr>
          <xdr:spPr>
            <a:xfrm>
              <a:off x="1123950" y="5697310"/>
              <a:ext cx="952501" cy="728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63" name="Right Arrow 62">
              <a:extLst>
                <a:ext uri="{FF2B5EF4-FFF2-40B4-BE49-F238E27FC236}">
                  <a16:creationId xmlns:a16="http://schemas.microsoft.com/office/drawing/2014/main" id="{00000000-0008-0000-0200-00003F000000}"/>
                </a:ext>
              </a:extLst>
            </xdr:cNvPr>
            <xdr:cNvSpPr/>
          </xdr:nvSpPr>
          <xdr:spPr>
            <a:xfrm>
              <a:off x="4943477" y="5334000"/>
              <a:ext cx="1254912" cy="1457324"/>
            </a:xfrm>
            <a:prstGeom prst="rightArrow">
              <a:avLst>
                <a:gd name="adj1" fmla="val 50000"/>
                <a:gd name="adj2" fmla="val 36842"/>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editAs="absolute">
    <xdr:from>
      <xdr:col>10</xdr:col>
      <xdr:colOff>47625</xdr:colOff>
      <xdr:row>58</xdr:row>
      <xdr:rowOff>92075</xdr:rowOff>
    </xdr:from>
    <xdr:to>
      <xdr:col>20</xdr:col>
      <xdr:colOff>2117</xdr:colOff>
      <xdr:row>70</xdr:row>
      <xdr:rowOff>58209</xdr:rowOff>
    </xdr:to>
    <xdr:grpSp>
      <xdr:nvGrpSpPr>
        <xdr:cNvPr id="64" name="Group 63">
          <a:extLst>
            <a:ext uri="{FF2B5EF4-FFF2-40B4-BE49-F238E27FC236}">
              <a16:creationId xmlns:a16="http://schemas.microsoft.com/office/drawing/2014/main" id="{00000000-0008-0000-0200-000040000000}"/>
            </a:ext>
          </a:extLst>
        </xdr:cNvPr>
        <xdr:cNvGrpSpPr/>
      </xdr:nvGrpSpPr>
      <xdr:grpSpPr>
        <a:xfrm>
          <a:off x="6032500" y="11601450"/>
          <a:ext cx="6717242" cy="1879072"/>
          <a:chOff x="6834180" y="8594571"/>
          <a:chExt cx="5874926" cy="2906348"/>
        </a:xfrm>
      </xdr:grpSpPr>
      <xdr:graphicFrame macro="">
        <xdr:nvGraphicFramePr>
          <xdr:cNvPr id="65" name="Chart 64">
            <a:extLst>
              <a:ext uri="{FF2B5EF4-FFF2-40B4-BE49-F238E27FC236}">
                <a16:creationId xmlns:a16="http://schemas.microsoft.com/office/drawing/2014/main" id="{00000000-0008-0000-0200-000041000000}"/>
              </a:ext>
            </a:extLst>
          </xdr:cNvPr>
          <xdr:cNvGraphicFramePr>
            <a:graphicFrameLocks/>
          </xdr:cNvGraphicFramePr>
        </xdr:nvGraphicFramePr>
        <xdr:xfrm>
          <a:off x="6834180" y="8594571"/>
          <a:ext cx="5774876" cy="2906348"/>
        </xdr:xfrm>
        <a:graphic>
          <a:graphicData uri="http://schemas.openxmlformats.org/drawingml/2006/chart">
            <c:chart xmlns:c="http://schemas.openxmlformats.org/drawingml/2006/chart" xmlns:r="http://schemas.openxmlformats.org/officeDocument/2006/relationships" r:id="rId5"/>
          </a:graphicData>
        </a:graphic>
      </xdr:graphicFrame>
      <xdr:grpSp>
        <xdr:nvGrpSpPr>
          <xdr:cNvPr id="66" name="Group 65">
            <a:extLst>
              <a:ext uri="{FF2B5EF4-FFF2-40B4-BE49-F238E27FC236}">
                <a16:creationId xmlns:a16="http://schemas.microsoft.com/office/drawing/2014/main" id="{00000000-0008-0000-0200-000042000000}"/>
              </a:ext>
            </a:extLst>
          </xdr:cNvPr>
          <xdr:cNvGrpSpPr/>
        </xdr:nvGrpSpPr>
        <xdr:grpSpPr>
          <a:xfrm>
            <a:off x="7629524" y="9315450"/>
            <a:ext cx="5079582" cy="1457324"/>
            <a:chOff x="1123950" y="5334000"/>
            <a:chExt cx="5079582" cy="1457324"/>
          </a:xfrm>
        </xdr:grpSpPr>
        <xdr:sp macro="" textlink="">
          <xdr:nvSpPr>
            <xdr:cNvPr id="67" name="Rectangle 66">
              <a:extLst>
                <a:ext uri="{FF2B5EF4-FFF2-40B4-BE49-F238E27FC236}">
                  <a16:creationId xmlns:a16="http://schemas.microsoft.com/office/drawing/2014/main" id="{00000000-0008-0000-0200-000043000000}"/>
                </a:ext>
              </a:extLst>
            </xdr:cNvPr>
            <xdr:cNvSpPr/>
          </xdr:nvSpPr>
          <xdr:spPr>
            <a:xfrm>
              <a:off x="2076451" y="5697310"/>
              <a:ext cx="952500" cy="73070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68" name="Rectangle 67">
              <a:extLst>
                <a:ext uri="{FF2B5EF4-FFF2-40B4-BE49-F238E27FC236}">
                  <a16:creationId xmlns:a16="http://schemas.microsoft.com/office/drawing/2014/main" id="{00000000-0008-0000-0200-000044000000}"/>
                </a:ext>
              </a:extLst>
            </xdr:cNvPr>
            <xdr:cNvSpPr/>
          </xdr:nvSpPr>
          <xdr:spPr>
            <a:xfrm>
              <a:off x="3981450" y="5697310"/>
              <a:ext cx="962025"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69" name="Rectangle 68">
              <a:extLst>
                <a:ext uri="{FF2B5EF4-FFF2-40B4-BE49-F238E27FC236}">
                  <a16:creationId xmlns:a16="http://schemas.microsoft.com/office/drawing/2014/main" id="{00000000-0008-0000-0200-000045000000}"/>
                </a:ext>
              </a:extLst>
            </xdr:cNvPr>
            <xdr:cNvSpPr/>
          </xdr:nvSpPr>
          <xdr:spPr>
            <a:xfrm>
              <a:off x="3028950" y="5697310"/>
              <a:ext cx="952500" cy="7307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800" b="1">
                <a:solidFill>
                  <a:sysClr val="windowText" lastClr="000000"/>
                </a:solidFill>
                <a:latin typeface="Arial" panose="020B0604020202020204" pitchFamily="34" charset="0"/>
                <a:cs typeface="Arial" panose="020B0604020202020204" pitchFamily="34" charset="0"/>
              </a:endParaRPr>
            </a:p>
          </xdr:txBody>
        </xdr:sp>
        <xdr:sp macro="" textlink="">
          <xdr:nvSpPr>
            <xdr:cNvPr id="70" name="Rectangle 69">
              <a:extLst>
                <a:ext uri="{FF2B5EF4-FFF2-40B4-BE49-F238E27FC236}">
                  <a16:creationId xmlns:a16="http://schemas.microsoft.com/office/drawing/2014/main" id="{00000000-0008-0000-0200-000046000000}"/>
                </a:ext>
              </a:extLst>
            </xdr:cNvPr>
            <xdr:cNvSpPr/>
          </xdr:nvSpPr>
          <xdr:spPr>
            <a:xfrm>
              <a:off x="1123950" y="5697310"/>
              <a:ext cx="952501" cy="728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71" name="Right Arrow 70">
              <a:extLst>
                <a:ext uri="{FF2B5EF4-FFF2-40B4-BE49-F238E27FC236}">
                  <a16:creationId xmlns:a16="http://schemas.microsoft.com/office/drawing/2014/main" id="{00000000-0008-0000-0200-000047000000}"/>
                </a:ext>
              </a:extLst>
            </xdr:cNvPr>
            <xdr:cNvSpPr/>
          </xdr:nvSpPr>
          <xdr:spPr>
            <a:xfrm>
              <a:off x="4943477" y="5334000"/>
              <a:ext cx="1260055" cy="1457324"/>
            </a:xfrm>
            <a:prstGeom prst="rightArrow">
              <a:avLst>
                <a:gd name="adj1" fmla="val 50000"/>
                <a:gd name="adj2" fmla="val 36842"/>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CA" sz="1100" b="1">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editAs="oneCell">
    <xdr:from>
      <xdr:col>1</xdr:col>
      <xdr:colOff>0</xdr:colOff>
      <xdr:row>0</xdr:row>
      <xdr:rowOff>174628</xdr:rowOff>
    </xdr:from>
    <xdr:to>
      <xdr:col>5</xdr:col>
      <xdr:colOff>185594</xdr:colOff>
      <xdr:row>0</xdr:row>
      <xdr:rowOff>718914</xdr:rowOff>
    </xdr:to>
    <xdr:pic>
      <xdr:nvPicPr>
        <xdr:cNvPr id="36" name="Picture 35">
          <a:extLst>
            <a:ext uri="{FF2B5EF4-FFF2-40B4-BE49-F238E27FC236}">
              <a16:creationId xmlns:a16="http://schemas.microsoft.com/office/drawing/2014/main" id="{AFD9CE51-D220-49F0-8CFA-15D0C57B9A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8438" y="174628"/>
          <a:ext cx="2757344" cy="544286"/>
        </a:xfrm>
        <a:prstGeom prst="rect">
          <a:avLst/>
        </a:prstGeom>
      </xdr:spPr>
    </xdr:pic>
    <xdr:clientData/>
  </xdr:twoCellAnchor>
</xdr:wsDr>
</file>

<file path=xl/theme/theme1.xml><?xml version="1.0" encoding="utf-8"?>
<a:theme xmlns:a="http://schemas.openxmlformats.org/drawingml/2006/main" name="Office Theme">
  <a:themeElements>
    <a:clrScheme name="ITRG">
      <a:dk1>
        <a:srgbClr val="333333"/>
      </a:dk1>
      <a:lt1>
        <a:srgbClr val="FFFFFF"/>
      </a:lt1>
      <a:dk2>
        <a:srgbClr val="222222"/>
      </a:dk2>
      <a:lt2>
        <a:srgbClr val="EEEEEE"/>
      </a:lt2>
      <a:accent1>
        <a:srgbClr val="29475F"/>
      </a:accent1>
      <a:accent2>
        <a:srgbClr val="6293BB"/>
      </a:accent2>
      <a:accent3>
        <a:srgbClr val="CADAE8"/>
      </a:accent3>
      <a:accent4>
        <a:srgbClr val="CED990"/>
      </a:accent4>
      <a:accent5>
        <a:srgbClr val="D6D6D6"/>
      </a:accent5>
      <a:accent6>
        <a:srgbClr val="FFFFFF"/>
      </a:accent6>
      <a:hlink>
        <a:srgbClr val="2576B7"/>
      </a:hlink>
      <a:folHlink>
        <a:srgbClr val="C7770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P14"/>
  <sheetViews>
    <sheetView showGridLines="0" tabSelected="1" zoomScale="85" zoomScaleNormal="85" workbookViewId="0">
      <selection activeCell="C8" sqref="C8:K8"/>
    </sheetView>
  </sheetViews>
  <sheetFormatPr defaultColWidth="9.1796875" defaultRowHeight="12.5"/>
  <cols>
    <col min="1" max="1" width="2.81640625" style="165" customWidth="1"/>
    <col min="2" max="2" width="9.1796875" style="165"/>
    <col min="3" max="3" width="13.1796875" style="165" customWidth="1"/>
    <col min="4" max="4" width="9.1796875" style="165"/>
    <col min="5" max="5" width="7.453125" style="165" bestFit="1" customWidth="1"/>
    <col min="6" max="6" width="13.36328125" style="165" customWidth="1"/>
    <col min="7" max="7" width="7.453125" style="165" bestFit="1" customWidth="1"/>
    <col min="8" max="8" width="15.36328125" style="165" customWidth="1"/>
    <col min="9" max="9" width="7.453125" style="165" bestFit="1" customWidth="1"/>
    <col min="10" max="10" width="14.81640625" style="165" customWidth="1"/>
    <col min="11" max="16384" width="9.1796875" style="165"/>
  </cols>
  <sheetData>
    <row r="1" spans="2:16" ht="67.5" customHeight="1"/>
    <row r="2" spans="2:16" ht="33.75" customHeight="1" thickBot="1">
      <c r="B2" s="266" t="s">
        <v>185</v>
      </c>
      <c r="C2" s="266"/>
      <c r="D2" s="266"/>
      <c r="E2" s="266"/>
      <c r="F2" s="266"/>
      <c r="G2" s="266"/>
      <c r="H2" s="266"/>
      <c r="I2" s="266"/>
      <c r="J2" s="266"/>
      <c r="K2" s="266"/>
    </row>
    <row r="3" spans="2:16" ht="33.75" customHeight="1" thickBot="1">
      <c r="B3" s="182" t="s">
        <v>93</v>
      </c>
      <c r="C3" s="265"/>
      <c r="D3" s="185"/>
      <c r="E3" s="186"/>
      <c r="F3" s="186"/>
      <c r="G3" s="186"/>
      <c r="H3" s="186"/>
      <c r="I3" s="186"/>
      <c r="J3" s="186"/>
      <c r="K3" s="187"/>
    </row>
    <row r="4" spans="2:16" ht="33.75" customHeight="1" thickBot="1">
      <c r="B4" s="182" t="s">
        <v>66</v>
      </c>
      <c r="C4" s="265"/>
      <c r="E4" s="181" t="s">
        <v>67</v>
      </c>
      <c r="F4" s="167"/>
      <c r="G4" s="166" t="s">
        <v>68</v>
      </c>
      <c r="H4" s="168"/>
      <c r="I4" s="169" t="s">
        <v>69</v>
      </c>
      <c r="J4" s="170"/>
    </row>
    <row r="5" spans="2:16" ht="33.75" customHeight="1">
      <c r="B5" s="171"/>
      <c r="C5" s="171"/>
      <c r="D5" s="172"/>
      <c r="E5" s="173"/>
      <c r="F5" s="172"/>
      <c r="G5" s="174"/>
      <c r="H5" s="172"/>
      <c r="I5" s="174"/>
    </row>
    <row r="6" spans="2:16" ht="20" customHeight="1">
      <c r="B6" s="171" t="s">
        <v>197</v>
      </c>
      <c r="C6" s="184" t="s">
        <v>203</v>
      </c>
      <c r="D6" s="184"/>
      <c r="E6" s="184"/>
      <c r="F6" s="184"/>
      <c r="G6" s="184"/>
      <c r="H6" s="184"/>
      <c r="I6" s="184"/>
      <c r="J6" s="184"/>
      <c r="K6" s="184"/>
    </row>
    <row r="7" spans="2:16" ht="15.5">
      <c r="B7" s="171"/>
      <c r="C7" s="171"/>
      <c r="D7" s="172"/>
      <c r="E7" s="175"/>
      <c r="F7" s="172"/>
      <c r="G7" s="176"/>
      <c r="H7" s="172"/>
      <c r="I7" s="176"/>
    </row>
    <row r="8" spans="2:16" ht="33.75" customHeight="1">
      <c r="B8" s="171" t="s">
        <v>196</v>
      </c>
      <c r="C8" s="184" t="s">
        <v>199</v>
      </c>
      <c r="D8" s="184"/>
      <c r="E8" s="184"/>
      <c r="F8" s="184"/>
      <c r="G8" s="184"/>
      <c r="H8" s="184"/>
      <c r="I8" s="184"/>
      <c r="J8" s="184"/>
      <c r="K8" s="184"/>
    </row>
    <row r="9" spans="2:16" ht="15.75" customHeight="1">
      <c r="B9" s="171"/>
      <c r="C9" s="171"/>
      <c r="D9" s="172"/>
      <c r="E9" s="177"/>
      <c r="F9" s="172"/>
      <c r="G9" s="176"/>
      <c r="H9" s="172"/>
      <c r="I9" s="176"/>
    </row>
    <row r="10" spans="2:16" ht="187" customHeight="1">
      <c r="B10" s="171" t="s">
        <v>198</v>
      </c>
      <c r="C10" s="184" t="s">
        <v>201</v>
      </c>
      <c r="D10" s="184"/>
      <c r="E10" s="184"/>
      <c r="F10" s="184"/>
      <c r="G10" s="184"/>
      <c r="H10" s="184"/>
      <c r="I10" s="184"/>
      <c r="J10" s="184"/>
      <c r="K10" s="184"/>
      <c r="L10" s="178"/>
      <c r="M10" s="178"/>
      <c r="N10" s="179"/>
      <c r="O10" s="179"/>
      <c r="P10" s="179"/>
    </row>
    <row r="12" spans="2:16" ht="32" customHeight="1">
      <c r="B12" s="171" t="s">
        <v>200</v>
      </c>
      <c r="C12" s="184" t="s">
        <v>202</v>
      </c>
      <c r="D12" s="184"/>
      <c r="E12" s="184"/>
      <c r="F12" s="184"/>
      <c r="G12" s="184"/>
      <c r="H12" s="184"/>
      <c r="I12" s="184"/>
      <c r="J12" s="184"/>
      <c r="K12" s="184"/>
    </row>
    <row r="13" spans="2:16" ht="38" customHeight="1">
      <c r="B13" s="180"/>
      <c r="C13" s="180"/>
      <c r="D13" s="180"/>
      <c r="E13" s="180"/>
      <c r="F13" s="180"/>
      <c r="G13" s="180"/>
      <c r="H13" s="180"/>
      <c r="I13" s="180"/>
      <c r="J13" s="180"/>
      <c r="K13" s="180"/>
      <c r="L13" s="180"/>
    </row>
    <row r="14" spans="2:16" ht="65.25" customHeight="1">
      <c r="B14" s="183" t="s">
        <v>194</v>
      </c>
      <c r="C14" s="183"/>
      <c r="D14" s="183"/>
      <c r="E14" s="183"/>
      <c r="F14" s="183"/>
      <c r="G14" s="183"/>
      <c r="H14" s="183"/>
      <c r="I14" s="183"/>
      <c r="J14" s="183"/>
      <c r="K14" s="183"/>
      <c r="L14" s="180"/>
    </row>
  </sheetData>
  <sheetProtection formatCells="0" formatColumns="0" formatRows="0" selectLockedCells="1"/>
  <mergeCells count="9">
    <mergeCell ref="B2:K2"/>
    <mergeCell ref="B4:C4"/>
    <mergeCell ref="B3:C3"/>
    <mergeCell ref="B14:K14"/>
    <mergeCell ref="C10:K10"/>
    <mergeCell ref="C8:K8"/>
    <mergeCell ref="C6:K6"/>
    <mergeCell ref="C12:K12"/>
    <mergeCell ref="D3:K3"/>
  </mergeCells>
  <pageMargins left="0.75" right="0.75" top="1" bottom="1"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U72"/>
  <sheetViews>
    <sheetView showGridLines="0" zoomScale="80" zoomScaleNormal="80" workbookViewId="0">
      <selection activeCell="E1" sqref="E1"/>
    </sheetView>
  </sheetViews>
  <sheetFormatPr defaultColWidth="9.1796875" defaultRowHeight="12.5"/>
  <cols>
    <col min="1" max="1" width="2.81640625" style="97" customWidth="1"/>
    <col min="2" max="2" width="8.453125" style="97" customWidth="1"/>
    <col min="3" max="3" width="11.453125" style="97" customWidth="1"/>
    <col min="4" max="4" width="11.453125" style="97" hidden="1" customWidth="1"/>
    <col min="5" max="5" width="81.81640625" style="98" customWidth="1"/>
    <col min="6" max="6" width="16" style="98" customWidth="1"/>
    <col min="7" max="7" width="8.6328125" style="111" customWidth="1"/>
    <col min="8" max="8" width="12.6328125" style="111" customWidth="1"/>
    <col min="9" max="9" width="16" style="111" customWidth="1"/>
    <col min="10" max="10" width="8.6328125" style="111" customWidth="1"/>
    <col min="11" max="11" width="12.6328125" style="111" customWidth="1"/>
    <col min="12" max="12" width="12.6328125" style="97" customWidth="1"/>
    <col min="13" max="13" width="12.453125" style="98" customWidth="1"/>
    <col min="14" max="15" width="12.1796875" style="99" customWidth="1"/>
    <col min="16" max="16" width="12.1796875" style="100" customWidth="1"/>
    <col min="17" max="22" width="9.1796875" style="100" customWidth="1"/>
    <col min="23" max="16384" width="9.1796875" style="100"/>
  </cols>
  <sheetData>
    <row r="1" spans="1:21" ht="67.5" customHeight="1">
      <c r="G1" s="98"/>
      <c r="H1" s="98"/>
      <c r="I1" s="98"/>
      <c r="J1" s="98"/>
      <c r="K1" s="98"/>
    </row>
    <row r="2" spans="1:21" ht="33.75" customHeight="1">
      <c r="B2" s="101" t="s">
        <v>61</v>
      </c>
      <c r="C2" s="102"/>
      <c r="D2" s="102"/>
      <c r="E2" s="103"/>
      <c r="F2" s="103"/>
      <c r="G2" s="103"/>
      <c r="H2" s="103"/>
      <c r="I2" s="103"/>
      <c r="J2" s="103"/>
      <c r="K2" s="103"/>
      <c r="L2" s="104"/>
      <c r="M2" s="105"/>
      <c r="N2" s="106"/>
      <c r="O2" s="106"/>
      <c r="P2" s="106"/>
      <c r="Q2" s="106"/>
      <c r="R2" s="106"/>
      <c r="S2" s="107"/>
      <c r="T2" s="107"/>
      <c r="U2" s="107"/>
    </row>
    <row r="3" spans="1:21" ht="34" customHeight="1">
      <c r="A3" s="108"/>
      <c r="B3" s="197" t="s">
        <v>193</v>
      </c>
      <c r="C3" s="197"/>
      <c r="D3" s="197"/>
      <c r="E3" s="197"/>
      <c r="F3" s="197"/>
      <c r="G3" s="109"/>
      <c r="H3" s="109"/>
      <c r="I3" s="109"/>
      <c r="J3" s="109"/>
      <c r="K3" s="109"/>
      <c r="L3" s="110"/>
    </row>
    <row r="4" spans="1:21" ht="33" customHeight="1">
      <c r="A4" s="108"/>
      <c r="B4" s="197"/>
      <c r="C4" s="197"/>
      <c r="D4" s="197"/>
      <c r="E4" s="197"/>
      <c r="F4" s="197"/>
      <c r="G4" s="109"/>
      <c r="I4" s="112" t="s">
        <v>118</v>
      </c>
      <c r="J4" s="112" t="s">
        <v>119</v>
      </c>
      <c r="K4" s="98"/>
      <c r="L4" s="113"/>
      <c r="M4" s="99"/>
      <c r="N4" s="100"/>
      <c r="O4" s="100"/>
    </row>
    <row r="5" spans="1:21" ht="13" customHeight="1">
      <c r="A5" s="108"/>
      <c r="B5" s="197"/>
      <c r="C5" s="197"/>
      <c r="D5" s="197"/>
      <c r="E5" s="197"/>
      <c r="F5" s="197"/>
      <c r="G5" s="109"/>
      <c r="I5" s="114" t="s">
        <v>121</v>
      </c>
      <c r="J5" s="163">
        <v>0.3</v>
      </c>
      <c r="K5" s="98"/>
      <c r="L5" s="113"/>
      <c r="M5" s="99"/>
      <c r="N5" s="100"/>
      <c r="O5" s="100"/>
    </row>
    <row r="6" spans="1:21" ht="13" customHeight="1">
      <c r="A6" s="108"/>
      <c r="B6" s="197"/>
      <c r="C6" s="197"/>
      <c r="D6" s="197"/>
      <c r="E6" s="197"/>
      <c r="F6" s="197"/>
      <c r="G6" s="109"/>
      <c r="I6" s="114" t="s">
        <v>122</v>
      </c>
      <c r="J6" s="163">
        <v>0.3</v>
      </c>
      <c r="K6" s="98"/>
      <c r="L6" s="113"/>
      <c r="M6" s="99"/>
      <c r="N6" s="100"/>
      <c r="O6" s="100"/>
    </row>
    <row r="7" spans="1:21" ht="13">
      <c r="A7" s="108"/>
      <c r="B7" s="197"/>
      <c r="C7" s="197"/>
      <c r="D7" s="197"/>
      <c r="E7" s="197"/>
      <c r="F7" s="197"/>
      <c r="G7" s="98"/>
      <c r="H7" s="100"/>
      <c r="I7" s="114" t="s">
        <v>88</v>
      </c>
      <c r="J7" s="163">
        <v>0.2</v>
      </c>
      <c r="K7" s="98"/>
      <c r="L7" s="113"/>
      <c r="M7" s="99"/>
      <c r="N7" s="100"/>
      <c r="O7" s="100"/>
    </row>
    <row r="8" spans="1:21" ht="13.5" thickBot="1">
      <c r="A8" s="108"/>
      <c r="B8" s="197"/>
      <c r="C8" s="197"/>
      <c r="D8" s="197"/>
      <c r="E8" s="197"/>
      <c r="F8" s="197"/>
      <c r="G8" s="98"/>
      <c r="H8" s="100"/>
      <c r="I8" s="115" t="s">
        <v>123</v>
      </c>
      <c r="J8" s="164">
        <v>0.2</v>
      </c>
      <c r="K8" s="98"/>
      <c r="L8" s="113"/>
      <c r="M8" s="99"/>
      <c r="N8" s="100"/>
      <c r="O8" s="100"/>
    </row>
    <row r="9" spans="1:21" ht="20.5" customHeight="1" thickBot="1">
      <c r="A9" s="108"/>
      <c r="B9" s="197"/>
      <c r="C9" s="197"/>
      <c r="D9" s="197"/>
      <c r="E9" s="197"/>
      <c r="F9" s="197"/>
      <c r="G9" s="98"/>
      <c r="H9" s="100"/>
      <c r="I9" s="116" t="s">
        <v>120</v>
      </c>
      <c r="J9" s="117">
        <f>SUM(J5:J8)</f>
        <v>1</v>
      </c>
      <c r="K9" s="98"/>
      <c r="L9" s="113"/>
      <c r="M9" s="99"/>
      <c r="N9" s="100"/>
      <c r="O9" s="100"/>
    </row>
    <row r="10" spans="1:21" ht="0.5" hidden="1" customHeight="1">
      <c r="A10" s="108"/>
      <c r="B10" s="197"/>
      <c r="C10" s="197"/>
      <c r="D10" s="197"/>
      <c r="E10" s="197"/>
      <c r="F10" s="197"/>
      <c r="G10" s="98"/>
      <c r="H10" s="98"/>
      <c r="I10" s="98"/>
      <c r="J10" s="98"/>
      <c r="K10" s="98"/>
      <c r="L10" s="113"/>
      <c r="M10" s="99"/>
      <c r="N10" s="100"/>
      <c r="O10" s="100"/>
    </row>
    <row r="11" spans="1:21" ht="2.5" customHeight="1">
      <c r="A11" s="108"/>
      <c r="B11" s="197"/>
      <c r="C11" s="197"/>
      <c r="D11" s="197"/>
      <c r="E11" s="197"/>
      <c r="F11" s="197"/>
      <c r="G11" s="98"/>
      <c r="H11" s="98"/>
      <c r="I11" s="98"/>
      <c r="J11" s="98"/>
      <c r="K11" s="98"/>
      <c r="L11" s="118"/>
    </row>
    <row r="12" spans="1:21" ht="13" thickBot="1">
      <c r="A12" s="108"/>
      <c r="B12" s="98"/>
      <c r="C12" s="98"/>
      <c r="D12" s="98"/>
      <c r="G12" s="98"/>
      <c r="H12" s="98"/>
      <c r="I12" s="98"/>
      <c r="J12" s="98"/>
      <c r="K12" s="98"/>
      <c r="L12" s="119"/>
    </row>
    <row r="13" spans="1:21" ht="14" customHeight="1">
      <c r="A13" s="120"/>
      <c r="B13" s="194" t="s">
        <v>0</v>
      </c>
      <c r="C13" s="192" t="s">
        <v>64</v>
      </c>
      <c r="D13" s="121"/>
      <c r="E13" s="192" t="s">
        <v>65</v>
      </c>
      <c r="F13" s="188" t="s">
        <v>3</v>
      </c>
      <c r="G13" s="189"/>
      <c r="H13" s="192" t="s">
        <v>62</v>
      </c>
      <c r="I13" s="188" t="s">
        <v>55</v>
      </c>
      <c r="J13" s="189"/>
      <c r="K13" s="192" t="s">
        <v>63</v>
      </c>
      <c r="L13" s="204" t="s">
        <v>60</v>
      </c>
      <c r="M13" s="105"/>
      <c r="N13" s="106"/>
      <c r="O13" s="106"/>
      <c r="P13" s="106"/>
    </row>
    <row r="14" spans="1:21" s="123" customFormat="1" ht="15.5" customHeight="1" thickBot="1">
      <c r="A14" s="120"/>
      <c r="B14" s="195"/>
      <c r="C14" s="193"/>
      <c r="D14" s="122"/>
      <c r="E14" s="196"/>
      <c r="F14" s="190"/>
      <c r="G14" s="191"/>
      <c r="H14" s="193"/>
      <c r="I14" s="208"/>
      <c r="J14" s="209"/>
      <c r="K14" s="193"/>
      <c r="L14" s="205"/>
      <c r="M14" s="105"/>
      <c r="N14" s="106"/>
      <c r="O14" s="106"/>
      <c r="P14" s="106"/>
    </row>
    <row r="15" spans="1:21" ht="34" customHeight="1">
      <c r="B15" s="124" t="s">
        <v>1</v>
      </c>
      <c r="C15" s="198" t="s">
        <v>56</v>
      </c>
      <c r="D15" s="125" t="s">
        <v>124</v>
      </c>
      <c r="E15" s="126" t="s">
        <v>152</v>
      </c>
      <c r="F15" s="127">
        <f t="shared" ref="F15:F60" si="0">IFERROR(G15,"")</f>
        <v>3</v>
      </c>
      <c r="G15" s="156">
        <v>3</v>
      </c>
      <c r="H15" s="206">
        <f>IFERROR('CALC.1'!K7,"")</f>
        <v>3</v>
      </c>
      <c r="I15" s="150">
        <f>IFERROR(J15,"")</f>
        <v>5</v>
      </c>
      <c r="J15" s="162">
        <v>5</v>
      </c>
      <c r="K15" s="206">
        <f>IFERROR('CALC.1'!Q7,"")</f>
        <v>5</v>
      </c>
      <c r="L15" s="128"/>
      <c r="M15" s="105"/>
      <c r="N15" s="106"/>
      <c r="O15" s="106"/>
      <c r="P15" s="106"/>
    </row>
    <row r="16" spans="1:21" ht="34" customHeight="1">
      <c r="B16" s="129" t="s">
        <v>5</v>
      </c>
      <c r="C16" s="199"/>
      <c r="D16" s="130" t="s">
        <v>126</v>
      </c>
      <c r="E16" s="131" t="s">
        <v>125</v>
      </c>
      <c r="F16" s="132">
        <f t="shared" si="0"/>
        <v>1</v>
      </c>
      <c r="G16" s="157">
        <v>1</v>
      </c>
      <c r="H16" s="207"/>
      <c r="I16" s="151">
        <f t="shared" ref="I16:I60" si="1">IFERROR(J16,"")</f>
        <v>0</v>
      </c>
      <c r="J16" s="158"/>
      <c r="K16" s="207"/>
      <c r="L16" s="134"/>
      <c r="M16" s="105"/>
      <c r="N16" s="106"/>
      <c r="O16" s="106"/>
      <c r="P16" s="106"/>
    </row>
    <row r="17" spans="2:16" ht="34" customHeight="1">
      <c r="B17" s="129" t="s">
        <v>6</v>
      </c>
      <c r="C17" s="199"/>
      <c r="D17" s="130" t="s">
        <v>126</v>
      </c>
      <c r="E17" s="131" t="s">
        <v>151</v>
      </c>
      <c r="F17" s="132">
        <f t="shared" si="0"/>
        <v>5</v>
      </c>
      <c r="G17" s="157">
        <v>5</v>
      </c>
      <c r="H17" s="207"/>
      <c r="I17" s="151">
        <f t="shared" si="1"/>
        <v>0</v>
      </c>
      <c r="J17" s="158"/>
      <c r="K17" s="207"/>
      <c r="L17" s="134"/>
      <c r="M17" s="105"/>
      <c r="N17" s="106"/>
      <c r="O17" s="106"/>
      <c r="P17" s="106"/>
    </row>
    <row r="18" spans="2:16" ht="34" customHeight="1">
      <c r="B18" s="129" t="s">
        <v>7</v>
      </c>
      <c r="C18" s="199"/>
      <c r="D18" s="135" t="s">
        <v>126</v>
      </c>
      <c r="E18" s="126" t="s">
        <v>153</v>
      </c>
      <c r="F18" s="132">
        <f t="shared" si="0"/>
        <v>0</v>
      </c>
      <c r="G18" s="157"/>
      <c r="H18" s="207"/>
      <c r="I18" s="151">
        <f t="shared" si="1"/>
        <v>0</v>
      </c>
      <c r="J18" s="158"/>
      <c r="K18" s="207"/>
      <c r="L18" s="134"/>
      <c r="M18" s="105"/>
      <c r="N18" s="106"/>
      <c r="O18" s="106"/>
      <c r="P18" s="106"/>
    </row>
    <row r="19" spans="2:16" ht="34" customHeight="1">
      <c r="B19" s="129" t="s">
        <v>8</v>
      </c>
      <c r="C19" s="199"/>
      <c r="D19" s="130" t="s">
        <v>126</v>
      </c>
      <c r="E19" s="131" t="s">
        <v>127</v>
      </c>
      <c r="F19" s="132">
        <f t="shared" si="0"/>
        <v>0</v>
      </c>
      <c r="G19" s="157"/>
      <c r="H19" s="207"/>
      <c r="I19" s="151">
        <f t="shared" si="1"/>
        <v>0</v>
      </c>
      <c r="J19" s="158"/>
      <c r="K19" s="207"/>
      <c r="L19" s="134"/>
      <c r="M19" s="105"/>
      <c r="N19" s="106"/>
      <c r="O19" s="106"/>
      <c r="P19" s="106"/>
    </row>
    <row r="20" spans="2:16" ht="34" customHeight="1">
      <c r="B20" s="129" t="s">
        <v>9</v>
      </c>
      <c r="C20" s="199"/>
      <c r="D20" s="130" t="s">
        <v>126</v>
      </c>
      <c r="E20" s="131" t="s">
        <v>154</v>
      </c>
      <c r="F20" s="132">
        <f t="shared" si="0"/>
        <v>0</v>
      </c>
      <c r="G20" s="157"/>
      <c r="H20" s="207"/>
      <c r="I20" s="151">
        <f t="shared" si="1"/>
        <v>0</v>
      </c>
      <c r="J20" s="158"/>
      <c r="K20" s="207"/>
      <c r="L20" s="134"/>
      <c r="M20" s="105"/>
      <c r="N20" s="106"/>
      <c r="O20" s="106"/>
      <c r="P20" s="106"/>
    </row>
    <row r="21" spans="2:16" ht="34" customHeight="1">
      <c r="B21" s="129" t="s">
        <v>10</v>
      </c>
      <c r="C21" s="199"/>
      <c r="D21" s="130" t="s">
        <v>126</v>
      </c>
      <c r="E21" s="131" t="s">
        <v>128</v>
      </c>
      <c r="F21" s="132">
        <f t="shared" si="0"/>
        <v>0</v>
      </c>
      <c r="G21" s="157"/>
      <c r="H21" s="207"/>
      <c r="I21" s="151">
        <f t="shared" si="1"/>
        <v>0</v>
      </c>
      <c r="J21" s="158"/>
      <c r="K21" s="207"/>
      <c r="L21" s="134"/>
      <c r="M21" s="105"/>
      <c r="N21" s="106"/>
      <c r="O21" s="106"/>
      <c r="P21" s="106"/>
    </row>
    <row r="22" spans="2:16" ht="34" customHeight="1">
      <c r="B22" s="129" t="s">
        <v>11</v>
      </c>
      <c r="C22" s="199"/>
      <c r="D22" s="130" t="s">
        <v>126</v>
      </c>
      <c r="E22" s="131" t="s">
        <v>129</v>
      </c>
      <c r="F22" s="132">
        <f t="shared" si="0"/>
        <v>0</v>
      </c>
      <c r="G22" s="157"/>
      <c r="H22" s="207"/>
      <c r="I22" s="151">
        <f t="shared" si="1"/>
        <v>0</v>
      </c>
      <c r="J22" s="158"/>
      <c r="K22" s="207"/>
      <c r="L22" s="134"/>
      <c r="M22" s="105"/>
      <c r="N22" s="106"/>
      <c r="O22" s="106"/>
      <c r="P22" s="106"/>
    </row>
    <row r="23" spans="2:16" ht="34" customHeight="1">
      <c r="B23" s="129" t="s">
        <v>12</v>
      </c>
      <c r="C23" s="199"/>
      <c r="D23" s="130" t="s">
        <v>126</v>
      </c>
      <c r="E23" s="131" t="s">
        <v>130</v>
      </c>
      <c r="F23" s="132">
        <f t="shared" si="0"/>
        <v>0</v>
      </c>
      <c r="G23" s="157"/>
      <c r="H23" s="207"/>
      <c r="I23" s="151">
        <f t="shared" si="1"/>
        <v>0</v>
      </c>
      <c r="J23" s="158"/>
      <c r="K23" s="207"/>
      <c r="L23" s="134"/>
      <c r="M23" s="105"/>
      <c r="N23" s="106"/>
      <c r="O23" s="106"/>
      <c r="P23" s="106"/>
    </row>
    <row r="24" spans="2:16" ht="34" customHeight="1">
      <c r="B24" s="129" t="s">
        <v>13</v>
      </c>
      <c r="C24" s="199"/>
      <c r="D24" s="130" t="s">
        <v>132</v>
      </c>
      <c r="E24" s="131" t="s">
        <v>155</v>
      </c>
      <c r="F24" s="132">
        <f t="shared" si="0"/>
        <v>0</v>
      </c>
      <c r="G24" s="157"/>
      <c r="H24" s="207"/>
      <c r="I24" s="151">
        <f t="shared" si="1"/>
        <v>0</v>
      </c>
      <c r="J24" s="158"/>
      <c r="K24" s="207"/>
      <c r="L24" s="134"/>
      <c r="M24" s="105"/>
      <c r="N24" s="106"/>
      <c r="O24" s="106"/>
      <c r="P24" s="106"/>
    </row>
    <row r="25" spans="2:16" ht="34" customHeight="1" thickBot="1">
      <c r="B25" s="136" t="s">
        <v>14</v>
      </c>
      <c r="C25" s="199"/>
      <c r="D25" s="130" t="s">
        <v>133</v>
      </c>
      <c r="E25" s="137" t="s">
        <v>131</v>
      </c>
      <c r="F25" s="133">
        <f t="shared" si="0"/>
        <v>0</v>
      </c>
      <c r="G25" s="158"/>
      <c r="H25" s="207"/>
      <c r="I25" s="151">
        <f t="shared" si="1"/>
        <v>0</v>
      </c>
      <c r="J25" s="158"/>
      <c r="K25" s="207"/>
      <c r="L25" s="134"/>
      <c r="M25" s="105"/>
      <c r="N25" s="106"/>
      <c r="O25" s="106"/>
      <c r="P25" s="106"/>
    </row>
    <row r="26" spans="2:16" ht="34" customHeight="1">
      <c r="B26" s="124" t="s">
        <v>15</v>
      </c>
      <c r="C26" s="198" t="s">
        <v>57</v>
      </c>
      <c r="D26" s="138" t="s">
        <v>124</v>
      </c>
      <c r="E26" s="139" t="s">
        <v>134</v>
      </c>
      <c r="F26" s="140">
        <f t="shared" si="0"/>
        <v>2.5</v>
      </c>
      <c r="G26" s="159">
        <v>2.5</v>
      </c>
      <c r="H26" s="201">
        <f>IFERROR('CALC.1'!K18,"")</f>
        <v>2.5</v>
      </c>
      <c r="I26" s="152">
        <f t="shared" si="1"/>
        <v>3</v>
      </c>
      <c r="J26" s="159">
        <v>3</v>
      </c>
      <c r="K26" s="201">
        <f>IFERROR('CALC.1'!Q18,"")</f>
        <v>3.0000000000000004</v>
      </c>
      <c r="L26" s="141"/>
    </row>
    <row r="27" spans="2:16" ht="34" customHeight="1">
      <c r="B27" s="129" t="s">
        <v>16</v>
      </c>
      <c r="C27" s="199"/>
      <c r="D27" s="135" t="s">
        <v>124</v>
      </c>
      <c r="E27" s="142" t="s">
        <v>135</v>
      </c>
      <c r="F27" s="143">
        <f t="shared" si="0"/>
        <v>0</v>
      </c>
      <c r="G27" s="160"/>
      <c r="H27" s="202"/>
      <c r="I27" s="153">
        <f t="shared" si="1"/>
        <v>0</v>
      </c>
      <c r="J27" s="160"/>
      <c r="K27" s="202"/>
      <c r="L27" s="144"/>
    </row>
    <row r="28" spans="2:16" ht="34" customHeight="1">
      <c r="B28" s="129" t="s">
        <v>17</v>
      </c>
      <c r="C28" s="199"/>
      <c r="D28" s="135" t="s">
        <v>124</v>
      </c>
      <c r="E28" s="142" t="s">
        <v>156</v>
      </c>
      <c r="F28" s="143">
        <f t="shared" si="0"/>
        <v>0</v>
      </c>
      <c r="G28" s="160"/>
      <c r="H28" s="202"/>
      <c r="I28" s="153">
        <f t="shared" si="1"/>
        <v>0</v>
      </c>
      <c r="J28" s="160"/>
      <c r="K28" s="202"/>
      <c r="L28" s="144"/>
    </row>
    <row r="29" spans="2:16" ht="34" customHeight="1">
      <c r="B29" s="129" t="s">
        <v>18</v>
      </c>
      <c r="C29" s="199"/>
      <c r="D29" s="135" t="s">
        <v>126</v>
      </c>
      <c r="E29" s="142" t="s">
        <v>136</v>
      </c>
      <c r="F29" s="143">
        <f t="shared" si="0"/>
        <v>0</v>
      </c>
      <c r="G29" s="160"/>
      <c r="H29" s="202"/>
      <c r="I29" s="153">
        <f t="shared" si="1"/>
        <v>0</v>
      </c>
      <c r="J29" s="160"/>
      <c r="K29" s="202"/>
      <c r="L29" s="144"/>
    </row>
    <row r="30" spans="2:16" ht="34" customHeight="1">
      <c r="B30" s="129" t="s">
        <v>19</v>
      </c>
      <c r="C30" s="199"/>
      <c r="D30" s="135" t="s">
        <v>126</v>
      </c>
      <c r="E30" s="142" t="s">
        <v>157</v>
      </c>
      <c r="F30" s="143">
        <f t="shared" si="0"/>
        <v>0</v>
      </c>
      <c r="G30" s="160"/>
      <c r="H30" s="202"/>
      <c r="I30" s="153">
        <f t="shared" si="1"/>
        <v>0</v>
      </c>
      <c r="J30" s="160"/>
      <c r="K30" s="202"/>
      <c r="L30" s="144"/>
    </row>
    <row r="31" spans="2:16" ht="34" customHeight="1">
      <c r="B31" s="129" t="s">
        <v>20</v>
      </c>
      <c r="C31" s="199"/>
      <c r="D31" s="135" t="s">
        <v>126</v>
      </c>
      <c r="E31" s="142" t="s">
        <v>158</v>
      </c>
      <c r="F31" s="143">
        <f t="shared" si="0"/>
        <v>0</v>
      </c>
      <c r="G31" s="160"/>
      <c r="H31" s="202"/>
      <c r="I31" s="153">
        <f t="shared" si="1"/>
        <v>0</v>
      </c>
      <c r="J31" s="160"/>
      <c r="K31" s="202"/>
      <c r="L31" s="144"/>
    </row>
    <row r="32" spans="2:16" ht="34" customHeight="1">
      <c r="B32" s="129" t="s">
        <v>21</v>
      </c>
      <c r="C32" s="199"/>
      <c r="D32" s="135" t="s">
        <v>126</v>
      </c>
      <c r="E32" s="142" t="s">
        <v>137</v>
      </c>
      <c r="F32" s="143">
        <f t="shared" si="0"/>
        <v>0</v>
      </c>
      <c r="G32" s="160"/>
      <c r="H32" s="202"/>
      <c r="I32" s="153">
        <f t="shared" si="1"/>
        <v>0</v>
      </c>
      <c r="J32" s="160"/>
      <c r="K32" s="202"/>
      <c r="L32" s="144"/>
    </row>
    <row r="33" spans="2:12" ht="34" customHeight="1">
      <c r="B33" s="129" t="s">
        <v>22</v>
      </c>
      <c r="C33" s="199"/>
      <c r="D33" s="135" t="s">
        <v>126</v>
      </c>
      <c r="E33" s="142" t="s">
        <v>159</v>
      </c>
      <c r="F33" s="143">
        <f t="shared" si="0"/>
        <v>0</v>
      </c>
      <c r="G33" s="160"/>
      <c r="H33" s="202"/>
      <c r="I33" s="153">
        <f t="shared" si="1"/>
        <v>0</v>
      </c>
      <c r="J33" s="160"/>
      <c r="K33" s="202"/>
      <c r="L33" s="144"/>
    </row>
    <row r="34" spans="2:12" ht="34" customHeight="1">
      <c r="B34" s="129" t="s">
        <v>23</v>
      </c>
      <c r="C34" s="199"/>
      <c r="D34" s="135" t="s">
        <v>126</v>
      </c>
      <c r="E34" s="142" t="s">
        <v>138</v>
      </c>
      <c r="F34" s="143">
        <f t="shared" si="0"/>
        <v>0</v>
      </c>
      <c r="G34" s="160"/>
      <c r="H34" s="202"/>
      <c r="I34" s="153">
        <f t="shared" si="1"/>
        <v>0</v>
      </c>
      <c r="J34" s="160"/>
      <c r="K34" s="202"/>
      <c r="L34" s="144"/>
    </row>
    <row r="35" spans="2:12" ht="34" customHeight="1">
      <c r="B35" s="129" t="s">
        <v>24</v>
      </c>
      <c r="C35" s="199"/>
      <c r="D35" s="135" t="s">
        <v>132</v>
      </c>
      <c r="E35" s="142" t="s">
        <v>160</v>
      </c>
      <c r="F35" s="143">
        <f t="shared" si="0"/>
        <v>0</v>
      </c>
      <c r="G35" s="160"/>
      <c r="H35" s="202"/>
      <c r="I35" s="153">
        <f t="shared" si="1"/>
        <v>0</v>
      </c>
      <c r="J35" s="160"/>
      <c r="K35" s="202"/>
      <c r="L35" s="144"/>
    </row>
    <row r="36" spans="2:12" ht="34" customHeight="1" thickBot="1">
      <c r="B36" s="145" t="s">
        <v>25</v>
      </c>
      <c r="C36" s="200"/>
      <c r="D36" s="146" t="s">
        <v>133</v>
      </c>
      <c r="E36" s="147" t="s">
        <v>139</v>
      </c>
      <c r="F36" s="148">
        <f t="shared" si="0"/>
        <v>0</v>
      </c>
      <c r="G36" s="161"/>
      <c r="H36" s="203"/>
      <c r="I36" s="154">
        <f t="shared" si="1"/>
        <v>0</v>
      </c>
      <c r="J36" s="161"/>
      <c r="K36" s="203"/>
      <c r="L36" s="149"/>
    </row>
    <row r="37" spans="2:12" ht="34" customHeight="1">
      <c r="B37" s="124" t="s">
        <v>26</v>
      </c>
      <c r="C37" s="198" t="s">
        <v>58</v>
      </c>
      <c r="D37" s="138" t="s">
        <v>124</v>
      </c>
      <c r="E37" s="139" t="s">
        <v>161</v>
      </c>
      <c r="F37" s="140">
        <f t="shared" si="0"/>
        <v>2.5</v>
      </c>
      <c r="G37" s="159">
        <v>2.5</v>
      </c>
      <c r="H37" s="201">
        <f>IFERROR('CALC.1'!K29,"")</f>
        <v>2.5</v>
      </c>
      <c r="I37" s="152">
        <f t="shared" si="1"/>
        <v>3</v>
      </c>
      <c r="J37" s="159">
        <v>3</v>
      </c>
      <c r="K37" s="201">
        <f>IFERROR('CALC.1'!Q29,"")</f>
        <v>3.0000000000000004</v>
      </c>
      <c r="L37" s="141"/>
    </row>
    <row r="38" spans="2:12" ht="34" customHeight="1">
      <c r="B38" s="129" t="s">
        <v>27</v>
      </c>
      <c r="C38" s="199"/>
      <c r="D38" s="135" t="s">
        <v>124</v>
      </c>
      <c r="E38" s="142" t="s">
        <v>162</v>
      </c>
      <c r="F38" s="143">
        <f t="shared" si="0"/>
        <v>0</v>
      </c>
      <c r="G38" s="160"/>
      <c r="H38" s="202"/>
      <c r="I38" s="153">
        <f t="shared" si="1"/>
        <v>0</v>
      </c>
      <c r="J38" s="160"/>
      <c r="K38" s="202"/>
      <c r="L38" s="144"/>
    </row>
    <row r="39" spans="2:12" ht="34" customHeight="1">
      <c r="B39" s="129" t="s">
        <v>28</v>
      </c>
      <c r="C39" s="199"/>
      <c r="D39" s="135" t="s">
        <v>124</v>
      </c>
      <c r="E39" s="142" t="s">
        <v>163</v>
      </c>
      <c r="F39" s="143">
        <f t="shared" si="0"/>
        <v>0</v>
      </c>
      <c r="G39" s="160"/>
      <c r="H39" s="202"/>
      <c r="I39" s="153">
        <f t="shared" si="1"/>
        <v>0</v>
      </c>
      <c r="J39" s="160"/>
      <c r="K39" s="202"/>
      <c r="L39" s="144"/>
    </row>
    <row r="40" spans="2:12" ht="34" customHeight="1">
      <c r="B40" s="129" t="s">
        <v>29</v>
      </c>
      <c r="C40" s="199"/>
      <c r="D40" s="135" t="s">
        <v>126</v>
      </c>
      <c r="E40" s="142" t="s">
        <v>164</v>
      </c>
      <c r="F40" s="143">
        <f t="shared" si="0"/>
        <v>0</v>
      </c>
      <c r="G40" s="160"/>
      <c r="H40" s="202"/>
      <c r="I40" s="153">
        <f t="shared" si="1"/>
        <v>0</v>
      </c>
      <c r="J40" s="160"/>
      <c r="K40" s="202"/>
      <c r="L40" s="144"/>
    </row>
    <row r="41" spans="2:12" ht="34" customHeight="1">
      <c r="B41" s="129" t="s">
        <v>30</v>
      </c>
      <c r="C41" s="199"/>
      <c r="D41" s="135" t="s">
        <v>126</v>
      </c>
      <c r="E41" s="142" t="s">
        <v>165</v>
      </c>
      <c r="F41" s="143">
        <f t="shared" si="0"/>
        <v>0</v>
      </c>
      <c r="G41" s="160"/>
      <c r="H41" s="202"/>
      <c r="I41" s="153">
        <f t="shared" si="1"/>
        <v>0</v>
      </c>
      <c r="J41" s="160"/>
      <c r="K41" s="202"/>
      <c r="L41" s="144"/>
    </row>
    <row r="42" spans="2:12" ht="34" customHeight="1">
      <c r="B42" s="129" t="s">
        <v>31</v>
      </c>
      <c r="C42" s="199"/>
      <c r="D42" s="135" t="s">
        <v>126</v>
      </c>
      <c r="E42" s="142" t="s">
        <v>166</v>
      </c>
      <c r="F42" s="143">
        <f t="shared" si="0"/>
        <v>0</v>
      </c>
      <c r="G42" s="160"/>
      <c r="H42" s="202"/>
      <c r="I42" s="153">
        <f t="shared" si="1"/>
        <v>0</v>
      </c>
      <c r="J42" s="160"/>
      <c r="K42" s="202"/>
      <c r="L42" s="144"/>
    </row>
    <row r="43" spans="2:12" ht="34" customHeight="1">
      <c r="B43" s="129" t="s">
        <v>32</v>
      </c>
      <c r="C43" s="199"/>
      <c r="D43" s="135" t="s">
        <v>126</v>
      </c>
      <c r="E43" s="142" t="s">
        <v>167</v>
      </c>
      <c r="F43" s="143">
        <f t="shared" si="0"/>
        <v>0</v>
      </c>
      <c r="G43" s="160"/>
      <c r="H43" s="202"/>
      <c r="I43" s="153">
        <f t="shared" si="1"/>
        <v>0</v>
      </c>
      <c r="J43" s="160"/>
      <c r="K43" s="202"/>
      <c r="L43" s="144"/>
    </row>
    <row r="44" spans="2:12" ht="34" customHeight="1">
      <c r="B44" s="129" t="s">
        <v>33</v>
      </c>
      <c r="C44" s="199"/>
      <c r="D44" s="135" t="s">
        <v>126</v>
      </c>
      <c r="E44" s="142" t="s">
        <v>168</v>
      </c>
      <c r="F44" s="143">
        <f t="shared" si="0"/>
        <v>0</v>
      </c>
      <c r="G44" s="160"/>
      <c r="H44" s="202"/>
      <c r="I44" s="153">
        <f t="shared" si="1"/>
        <v>0</v>
      </c>
      <c r="J44" s="160"/>
      <c r="K44" s="202"/>
      <c r="L44" s="144"/>
    </row>
    <row r="45" spans="2:12" ht="34" customHeight="1">
      <c r="B45" s="129" t="s">
        <v>34</v>
      </c>
      <c r="C45" s="199"/>
      <c r="D45" s="135" t="s">
        <v>126</v>
      </c>
      <c r="E45" s="142" t="s">
        <v>169</v>
      </c>
      <c r="F45" s="143">
        <f t="shared" si="0"/>
        <v>0</v>
      </c>
      <c r="G45" s="160"/>
      <c r="H45" s="202"/>
      <c r="I45" s="153">
        <f t="shared" si="1"/>
        <v>0</v>
      </c>
      <c r="J45" s="160"/>
      <c r="K45" s="202"/>
      <c r="L45" s="144"/>
    </row>
    <row r="46" spans="2:12" ht="34" customHeight="1">
      <c r="B46" s="129" t="s">
        <v>35</v>
      </c>
      <c r="C46" s="199"/>
      <c r="D46" s="135" t="s">
        <v>126</v>
      </c>
      <c r="E46" s="142" t="s">
        <v>170</v>
      </c>
      <c r="F46" s="143">
        <f t="shared" si="0"/>
        <v>0</v>
      </c>
      <c r="G46" s="160"/>
      <c r="H46" s="202"/>
      <c r="I46" s="153">
        <f t="shared" si="1"/>
        <v>0</v>
      </c>
      <c r="J46" s="160"/>
      <c r="K46" s="202"/>
      <c r="L46" s="144"/>
    </row>
    <row r="47" spans="2:12" ht="34" customHeight="1">
      <c r="B47" s="129" t="s">
        <v>36</v>
      </c>
      <c r="C47" s="199"/>
      <c r="D47" s="135" t="s">
        <v>132</v>
      </c>
      <c r="E47" s="142" t="s">
        <v>171</v>
      </c>
      <c r="F47" s="143">
        <f t="shared" si="0"/>
        <v>0</v>
      </c>
      <c r="G47" s="160"/>
      <c r="H47" s="202"/>
      <c r="I47" s="153">
        <f t="shared" si="1"/>
        <v>0</v>
      </c>
      <c r="J47" s="160"/>
      <c r="K47" s="202"/>
      <c r="L47" s="144"/>
    </row>
    <row r="48" spans="2:12" ht="34" customHeight="1">
      <c r="B48" s="129" t="s">
        <v>37</v>
      </c>
      <c r="C48" s="199"/>
      <c r="D48" s="135" t="s">
        <v>132</v>
      </c>
      <c r="E48" s="142" t="s">
        <v>172</v>
      </c>
      <c r="F48" s="143">
        <f t="shared" si="0"/>
        <v>0</v>
      </c>
      <c r="G48" s="160"/>
      <c r="H48" s="202"/>
      <c r="I48" s="153">
        <f t="shared" si="1"/>
        <v>0</v>
      </c>
      <c r="J48" s="160"/>
      <c r="K48" s="202"/>
      <c r="L48" s="144"/>
    </row>
    <row r="49" spans="2:16" ht="34" customHeight="1">
      <c r="B49" s="129" t="s">
        <v>38</v>
      </c>
      <c r="C49" s="199"/>
      <c r="D49" s="135" t="s">
        <v>132</v>
      </c>
      <c r="E49" s="142" t="s">
        <v>173</v>
      </c>
      <c r="F49" s="143">
        <f t="shared" si="0"/>
        <v>0</v>
      </c>
      <c r="G49" s="160"/>
      <c r="H49" s="202"/>
      <c r="I49" s="153">
        <f t="shared" si="1"/>
        <v>0</v>
      </c>
      <c r="J49" s="160"/>
      <c r="K49" s="202"/>
      <c r="L49" s="144"/>
    </row>
    <row r="50" spans="2:16" ht="34" customHeight="1">
      <c r="B50" s="129" t="s">
        <v>39</v>
      </c>
      <c r="C50" s="199"/>
      <c r="D50" s="135" t="s">
        <v>133</v>
      </c>
      <c r="E50" s="142" t="s">
        <v>174</v>
      </c>
      <c r="F50" s="143">
        <f t="shared" si="0"/>
        <v>0</v>
      </c>
      <c r="G50" s="160"/>
      <c r="H50" s="202"/>
      <c r="I50" s="153">
        <f t="shared" si="1"/>
        <v>0</v>
      </c>
      <c r="J50" s="160"/>
      <c r="K50" s="202"/>
      <c r="L50" s="144"/>
      <c r="M50" s="105"/>
      <c r="N50" s="106"/>
      <c r="O50" s="106"/>
      <c r="P50" s="106"/>
    </row>
    <row r="51" spans="2:16" ht="34" customHeight="1" thickBot="1">
      <c r="B51" s="145" t="s">
        <v>40</v>
      </c>
      <c r="C51" s="200"/>
      <c r="D51" s="146" t="s">
        <v>133</v>
      </c>
      <c r="E51" s="147" t="s">
        <v>175</v>
      </c>
      <c r="F51" s="148">
        <f t="shared" si="0"/>
        <v>0</v>
      </c>
      <c r="G51" s="161"/>
      <c r="H51" s="203"/>
      <c r="I51" s="154">
        <f t="shared" si="1"/>
        <v>0</v>
      </c>
      <c r="J51" s="161"/>
      <c r="K51" s="203"/>
      <c r="L51" s="149"/>
    </row>
    <row r="52" spans="2:16" ht="34" customHeight="1">
      <c r="B52" s="124" t="s">
        <v>41</v>
      </c>
      <c r="C52" s="198" t="s">
        <v>59</v>
      </c>
      <c r="D52" s="138" t="s">
        <v>124</v>
      </c>
      <c r="E52" s="139" t="s">
        <v>176</v>
      </c>
      <c r="F52" s="140">
        <f t="shared" si="0"/>
        <v>2.5</v>
      </c>
      <c r="G52" s="159">
        <v>2.5</v>
      </c>
      <c r="H52" s="201">
        <f>IFERROR('CALC.1'!K44,"")</f>
        <v>2.5</v>
      </c>
      <c r="I52" s="152">
        <f t="shared" si="1"/>
        <v>3</v>
      </c>
      <c r="J52" s="159">
        <v>3</v>
      </c>
      <c r="K52" s="201">
        <f>IFERROR('CALC.1'!Q44,"")</f>
        <v>3.0000000000000004</v>
      </c>
      <c r="L52" s="141"/>
    </row>
    <row r="53" spans="2:16" ht="34" customHeight="1">
      <c r="B53" s="129" t="s">
        <v>42</v>
      </c>
      <c r="C53" s="199"/>
      <c r="D53" s="135" t="s">
        <v>126</v>
      </c>
      <c r="E53" s="142" t="s">
        <v>177</v>
      </c>
      <c r="F53" s="143">
        <f t="shared" si="0"/>
        <v>0</v>
      </c>
      <c r="G53" s="160"/>
      <c r="H53" s="202"/>
      <c r="I53" s="153">
        <f t="shared" si="1"/>
        <v>0</v>
      </c>
      <c r="J53" s="160"/>
      <c r="K53" s="202"/>
      <c r="L53" s="144"/>
    </row>
    <row r="54" spans="2:16" ht="34" customHeight="1">
      <c r="B54" s="129" t="s">
        <v>43</v>
      </c>
      <c r="C54" s="199"/>
      <c r="D54" s="135" t="s">
        <v>126</v>
      </c>
      <c r="E54" s="142" t="s">
        <v>140</v>
      </c>
      <c r="F54" s="143">
        <f t="shared" si="0"/>
        <v>0</v>
      </c>
      <c r="G54" s="160"/>
      <c r="H54" s="202"/>
      <c r="I54" s="153">
        <f t="shared" si="1"/>
        <v>0</v>
      </c>
      <c r="J54" s="160"/>
      <c r="K54" s="202"/>
      <c r="L54" s="144"/>
    </row>
    <row r="55" spans="2:16" ht="34" customHeight="1">
      <c r="B55" s="129" t="s">
        <v>44</v>
      </c>
      <c r="C55" s="199"/>
      <c r="D55" s="135" t="s">
        <v>126</v>
      </c>
      <c r="E55" s="142" t="s">
        <v>141</v>
      </c>
      <c r="F55" s="143">
        <f t="shared" si="0"/>
        <v>0</v>
      </c>
      <c r="G55" s="160"/>
      <c r="H55" s="202"/>
      <c r="I55" s="153">
        <f t="shared" si="1"/>
        <v>0</v>
      </c>
      <c r="J55" s="160"/>
      <c r="K55" s="202"/>
      <c r="L55" s="144"/>
    </row>
    <row r="56" spans="2:16" ht="34" customHeight="1">
      <c r="B56" s="129" t="s">
        <v>45</v>
      </c>
      <c r="C56" s="199"/>
      <c r="D56" s="135" t="s">
        <v>126</v>
      </c>
      <c r="E56" s="142" t="s">
        <v>142</v>
      </c>
      <c r="F56" s="143">
        <f t="shared" si="0"/>
        <v>0</v>
      </c>
      <c r="G56" s="160"/>
      <c r="H56" s="202"/>
      <c r="I56" s="153">
        <f t="shared" si="1"/>
        <v>0</v>
      </c>
      <c r="J56" s="160"/>
      <c r="K56" s="202"/>
      <c r="L56" s="144"/>
    </row>
    <row r="57" spans="2:16" ht="34" customHeight="1">
      <c r="B57" s="129" t="s">
        <v>46</v>
      </c>
      <c r="C57" s="199"/>
      <c r="D57" s="135" t="s">
        <v>126</v>
      </c>
      <c r="E57" s="142" t="s">
        <v>143</v>
      </c>
      <c r="F57" s="143">
        <f t="shared" si="0"/>
        <v>0</v>
      </c>
      <c r="G57" s="160"/>
      <c r="H57" s="202"/>
      <c r="I57" s="153">
        <f t="shared" si="1"/>
        <v>0</v>
      </c>
      <c r="J57" s="160"/>
      <c r="K57" s="202"/>
      <c r="L57" s="144"/>
    </row>
    <row r="58" spans="2:16" ht="34" customHeight="1">
      <c r="B58" s="129" t="s">
        <v>47</v>
      </c>
      <c r="C58" s="199"/>
      <c r="D58" s="135" t="s">
        <v>132</v>
      </c>
      <c r="E58" s="142" t="s">
        <v>178</v>
      </c>
      <c r="F58" s="143">
        <f t="shared" si="0"/>
        <v>0</v>
      </c>
      <c r="G58" s="160"/>
      <c r="H58" s="202"/>
      <c r="I58" s="153">
        <f t="shared" si="1"/>
        <v>0</v>
      </c>
      <c r="J58" s="160"/>
      <c r="K58" s="202"/>
      <c r="L58" s="144"/>
    </row>
    <row r="59" spans="2:16" ht="34" customHeight="1">
      <c r="B59" s="129" t="s">
        <v>48</v>
      </c>
      <c r="C59" s="199"/>
      <c r="D59" s="135" t="s">
        <v>132</v>
      </c>
      <c r="E59" s="142" t="s">
        <v>144</v>
      </c>
      <c r="F59" s="143">
        <f t="shared" si="0"/>
        <v>0</v>
      </c>
      <c r="G59" s="160"/>
      <c r="H59" s="202"/>
      <c r="I59" s="153">
        <f t="shared" si="1"/>
        <v>0</v>
      </c>
      <c r="J59" s="160"/>
      <c r="K59" s="202"/>
      <c r="L59" s="144"/>
    </row>
    <row r="60" spans="2:16" ht="34" customHeight="1" thickBot="1">
      <c r="B60" s="145" t="s">
        <v>49</v>
      </c>
      <c r="C60" s="200"/>
      <c r="D60" s="146" t="s">
        <v>133</v>
      </c>
      <c r="E60" s="147" t="s">
        <v>145</v>
      </c>
      <c r="F60" s="148">
        <f t="shared" si="0"/>
        <v>0</v>
      </c>
      <c r="G60" s="161"/>
      <c r="H60" s="203"/>
      <c r="I60" s="154">
        <f t="shared" si="1"/>
        <v>0</v>
      </c>
      <c r="J60" s="161"/>
      <c r="K60" s="203"/>
      <c r="L60" s="149"/>
    </row>
    <row r="61" spans="2:16" ht="13">
      <c r="G61" s="155"/>
      <c r="H61" s="155"/>
      <c r="I61" s="155"/>
      <c r="J61" s="155"/>
      <c r="K61" s="155"/>
    </row>
    <row r="62" spans="2:16" ht="13">
      <c r="G62" s="155"/>
      <c r="H62" s="155"/>
      <c r="I62" s="155"/>
      <c r="J62" s="155"/>
      <c r="K62" s="155"/>
    </row>
    <row r="63" spans="2:16" ht="13">
      <c r="G63" s="155"/>
      <c r="H63" s="155"/>
      <c r="I63" s="155"/>
      <c r="J63" s="155"/>
      <c r="K63" s="155"/>
    </row>
    <row r="64" spans="2:16" ht="13">
      <c r="G64" s="155"/>
      <c r="H64" s="155"/>
      <c r="I64" s="155"/>
      <c r="J64" s="155"/>
      <c r="K64" s="155"/>
    </row>
    <row r="65" spans="7:11" ht="13">
      <c r="G65" s="155"/>
      <c r="H65" s="155"/>
      <c r="I65" s="155"/>
      <c r="J65" s="155"/>
      <c r="K65" s="155"/>
    </row>
    <row r="66" spans="7:11" ht="13">
      <c r="G66" s="155"/>
      <c r="H66" s="155"/>
      <c r="I66" s="155"/>
      <c r="J66" s="155"/>
      <c r="K66" s="155"/>
    </row>
    <row r="67" spans="7:11" ht="13">
      <c r="G67" s="155"/>
      <c r="H67" s="155"/>
      <c r="I67" s="155"/>
      <c r="J67" s="155"/>
      <c r="K67" s="155"/>
    </row>
    <row r="68" spans="7:11" ht="13">
      <c r="G68" s="155"/>
      <c r="H68" s="155"/>
      <c r="I68" s="155"/>
      <c r="J68" s="155"/>
      <c r="K68" s="155"/>
    </row>
    <row r="69" spans="7:11" ht="13">
      <c r="G69" s="155"/>
      <c r="H69" s="155"/>
      <c r="I69" s="155"/>
      <c r="J69" s="155"/>
      <c r="K69" s="155"/>
    </row>
    <row r="70" spans="7:11" ht="13">
      <c r="G70" s="155"/>
      <c r="H70" s="155"/>
      <c r="I70" s="155"/>
      <c r="J70" s="155"/>
      <c r="K70" s="155"/>
    </row>
    <row r="71" spans="7:11" ht="13">
      <c r="G71" s="155"/>
      <c r="H71" s="155"/>
      <c r="I71" s="155"/>
      <c r="J71" s="155"/>
      <c r="K71" s="155"/>
    </row>
    <row r="72" spans="7:11" ht="13">
      <c r="G72" s="155"/>
      <c r="H72" s="155"/>
      <c r="I72" s="155"/>
      <c r="J72" s="155"/>
      <c r="K72" s="155"/>
    </row>
  </sheetData>
  <sheetProtection selectLockedCells="1"/>
  <mergeCells count="21">
    <mergeCell ref="K26:K36"/>
    <mergeCell ref="K37:K51"/>
    <mergeCell ref="K52:K60"/>
    <mergeCell ref="H37:H51"/>
    <mergeCell ref="H52:H60"/>
    <mergeCell ref="L13:L14"/>
    <mergeCell ref="H13:H14"/>
    <mergeCell ref="K13:K14"/>
    <mergeCell ref="H15:H25"/>
    <mergeCell ref="K15:K25"/>
    <mergeCell ref="I13:J14"/>
    <mergeCell ref="C37:C51"/>
    <mergeCell ref="C52:C60"/>
    <mergeCell ref="C15:C25"/>
    <mergeCell ref="C26:C36"/>
    <mergeCell ref="H26:H36"/>
    <mergeCell ref="F13:G14"/>
    <mergeCell ref="C13:C14"/>
    <mergeCell ref="B13:B14"/>
    <mergeCell ref="E13:E14"/>
    <mergeCell ref="B3:F11"/>
  </mergeCells>
  <conditionalFormatting sqref="F15">
    <cfRule type="dataBar" priority="27">
      <dataBar showValue="0">
        <cfvo type="num" val="0"/>
        <cfvo type="num" val="5"/>
        <color theme="3" tint="0.79998168889431442"/>
      </dataBar>
      <extLst>
        <ext xmlns:x14="http://schemas.microsoft.com/office/spreadsheetml/2009/9/main" uri="{B025F937-C7B1-47D3-B67F-A62EFF666E3E}">
          <x14:id>{4E8CD3D8-B897-4FEB-9E6E-BEFAE3727407}</x14:id>
        </ext>
      </extLst>
    </cfRule>
  </conditionalFormatting>
  <conditionalFormatting sqref="F16:F25">
    <cfRule type="dataBar" priority="26">
      <dataBar showValue="0">
        <cfvo type="num" val="0"/>
        <cfvo type="num" val="5"/>
        <color theme="3" tint="0.79998168889431442"/>
      </dataBar>
      <extLst>
        <ext xmlns:x14="http://schemas.microsoft.com/office/spreadsheetml/2009/9/main" uri="{B025F937-C7B1-47D3-B67F-A62EFF666E3E}">
          <x14:id>{630B46D1-2EF8-4C44-BFD3-0747F8381D07}</x14:id>
        </ext>
      </extLst>
    </cfRule>
  </conditionalFormatting>
  <conditionalFormatting sqref="I15:I25">
    <cfRule type="dataBar" priority="23">
      <dataBar showValue="0">
        <cfvo type="num" val="0"/>
        <cfvo type="num" val="5"/>
        <color theme="3" tint="0.79998168889431442"/>
      </dataBar>
      <extLst>
        <ext xmlns:x14="http://schemas.microsoft.com/office/spreadsheetml/2009/9/main" uri="{B025F937-C7B1-47D3-B67F-A62EFF666E3E}">
          <x14:id>{75194E3A-9B94-4462-B9B5-90052D9FF0D9}</x14:id>
        </ext>
      </extLst>
    </cfRule>
  </conditionalFormatting>
  <conditionalFormatting sqref="F26:F60">
    <cfRule type="dataBar" priority="3">
      <dataBar showValue="0">
        <cfvo type="num" val="0"/>
        <cfvo type="num" val="5"/>
        <color theme="3" tint="0.79998168889431442"/>
      </dataBar>
      <extLst>
        <ext xmlns:x14="http://schemas.microsoft.com/office/spreadsheetml/2009/9/main" uri="{B025F937-C7B1-47D3-B67F-A62EFF666E3E}">
          <x14:id>{1075B59A-C6F7-4BC3-8B5F-3A33EF3FB586}</x14:id>
        </ext>
      </extLst>
    </cfRule>
  </conditionalFormatting>
  <conditionalFormatting sqref="I26:I60">
    <cfRule type="dataBar" priority="2">
      <dataBar showValue="0">
        <cfvo type="num" val="0"/>
        <cfvo type="num" val="5"/>
        <color theme="3" tint="0.79998168889431442"/>
      </dataBar>
      <extLst>
        <ext xmlns:x14="http://schemas.microsoft.com/office/spreadsheetml/2009/9/main" uri="{B025F937-C7B1-47D3-B67F-A62EFF666E3E}">
          <x14:id>{92903A39-4BB6-4445-A597-BF4858D7DED4}</x14:id>
        </ext>
      </extLst>
    </cfRule>
  </conditionalFormatting>
  <conditionalFormatting sqref="J9">
    <cfRule type="cellIs" dxfId="17" priority="1" operator="notEqual">
      <formula>1</formula>
    </cfRule>
  </conditionalFormatting>
  <pageMargins left="0.75" right="0.75" top="1" bottom="1" header="0.5" footer="0.5"/>
  <pageSetup orientation="portrait" verticalDpi="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4E8CD3D8-B897-4FEB-9E6E-BEFAE3727407}">
            <x14:dataBar minLength="0" maxLength="100" gradient="0">
              <x14:cfvo type="num">
                <xm:f>0</xm:f>
              </x14:cfvo>
              <x14:cfvo type="num">
                <xm:f>5</xm:f>
              </x14:cfvo>
              <x14:negativeFillColor rgb="FFFF0000"/>
              <x14:axisColor rgb="FF000000"/>
            </x14:dataBar>
          </x14:cfRule>
          <xm:sqref>F15</xm:sqref>
        </x14:conditionalFormatting>
        <x14:conditionalFormatting xmlns:xm="http://schemas.microsoft.com/office/excel/2006/main">
          <x14:cfRule type="dataBar" id="{630B46D1-2EF8-4C44-BFD3-0747F8381D07}">
            <x14:dataBar minLength="0" maxLength="100" gradient="0">
              <x14:cfvo type="num">
                <xm:f>0</xm:f>
              </x14:cfvo>
              <x14:cfvo type="num">
                <xm:f>5</xm:f>
              </x14:cfvo>
              <x14:negativeFillColor rgb="FFFF0000"/>
              <x14:axisColor rgb="FF000000"/>
            </x14:dataBar>
          </x14:cfRule>
          <xm:sqref>F16:F25</xm:sqref>
        </x14:conditionalFormatting>
        <x14:conditionalFormatting xmlns:xm="http://schemas.microsoft.com/office/excel/2006/main">
          <x14:cfRule type="dataBar" id="{75194E3A-9B94-4462-B9B5-90052D9FF0D9}">
            <x14:dataBar minLength="0" maxLength="100" gradient="0">
              <x14:cfvo type="num">
                <xm:f>0</xm:f>
              </x14:cfvo>
              <x14:cfvo type="num">
                <xm:f>5</xm:f>
              </x14:cfvo>
              <x14:negativeFillColor rgb="FFFF0000"/>
              <x14:axisColor rgb="FF000000"/>
            </x14:dataBar>
          </x14:cfRule>
          <xm:sqref>I15:I25</xm:sqref>
        </x14:conditionalFormatting>
        <x14:conditionalFormatting xmlns:xm="http://schemas.microsoft.com/office/excel/2006/main">
          <x14:cfRule type="dataBar" id="{1075B59A-C6F7-4BC3-8B5F-3A33EF3FB586}">
            <x14:dataBar minLength="0" maxLength="100" gradient="0">
              <x14:cfvo type="num">
                <xm:f>0</xm:f>
              </x14:cfvo>
              <x14:cfvo type="num">
                <xm:f>5</xm:f>
              </x14:cfvo>
              <x14:negativeFillColor rgb="FFFF0000"/>
              <x14:axisColor rgb="FF000000"/>
            </x14:dataBar>
          </x14:cfRule>
          <xm:sqref>F26:F60</xm:sqref>
        </x14:conditionalFormatting>
        <x14:conditionalFormatting xmlns:xm="http://schemas.microsoft.com/office/excel/2006/main">
          <x14:cfRule type="dataBar" id="{92903A39-4BB6-4445-A597-BF4858D7DED4}">
            <x14:dataBar minLength="0" maxLength="100" gradient="0">
              <x14:cfvo type="num">
                <xm:f>0</xm:f>
              </x14:cfvo>
              <x14:cfvo type="num">
                <xm:f>5</xm:f>
              </x14:cfvo>
              <x14:negativeFillColor rgb="FFFF0000"/>
              <x14:axisColor rgb="FF000000"/>
            </x14:dataBar>
          </x14:cfRule>
          <xm:sqref>I26:I60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LIST.1!$B$4:$B$13</xm:f>
          </x14:formula1>
          <xm:sqref>C61:C326</xm:sqref>
        </x14:dataValidation>
        <x14:dataValidation type="list" allowBlank="1" showInputMessage="1" showErrorMessage="1" xr:uid="{00000000-0002-0000-0100-000001000000}">
          <x14:formula1>
            <xm:f>LIST.1!$B$4:$B$7</xm:f>
          </x14:formula1>
          <xm:sqref>C52 C15 C26 C37</xm:sqref>
        </x14:dataValidation>
        <x14:dataValidation type="list" allowBlank="1" showInputMessage="1" showErrorMessage="1" xr:uid="{00000000-0002-0000-0100-000002000000}">
          <x14:formula1>
            <xm:f>LIST.1!$D$4:$D$12</xm:f>
          </x14:formula1>
          <xm:sqref>J15:J60 G15:G60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AA104"/>
  <sheetViews>
    <sheetView showGridLines="0" zoomScale="80" zoomScaleNormal="80" workbookViewId="0">
      <selection activeCell="H1" sqref="H1"/>
    </sheetView>
  </sheetViews>
  <sheetFormatPr defaultColWidth="0" defaultRowHeight="12.5" zeroHeight="1"/>
  <cols>
    <col min="1" max="1" width="2.81640625" style="1" customWidth="1"/>
    <col min="2" max="14" width="9.1796875" style="1" customWidth="1"/>
    <col min="15" max="16" width="0" style="1" hidden="1" customWidth="1"/>
    <col min="17" max="17" width="9.1796875" style="1" customWidth="1"/>
    <col min="18" max="18" width="26.453125" style="1" customWidth="1"/>
    <col min="19" max="19" width="11.36328125" style="1" customWidth="1"/>
    <col min="20" max="20" width="13" style="1" customWidth="1"/>
    <col min="21" max="27" width="9.1796875" style="1" customWidth="1"/>
    <col min="28" max="16384" width="9.1796875" style="1" hidden="1"/>
  </cols>
  <sheetData>
    <row r="1" spans="1:23" ht="72" customHeight="1">
      <c r="A1" s="12"/>
      <c r="B1" s="12"/>
      <c r="C1" s="12"/>
      <c r="D1" s="12"/>
      <c r="E1" s="12"/>
      <c r="F1" s="12"/>
      <c r="G1" s="12"/>
      <c r="H1" s="12"/>
      <c r="I1" s="12"/>
      <c r="J1" s="12"/>
      <c r="K1" s="12"/>
      <c r="L1" s="12"/>
      <c r="M1" s="12"/>
      <c r="N1" s="12"/>
      <c r="O1" s="12"/>
      <c r="P1" s="12"/>
      <c r="Q1" s="12"/>
      <c r="R1" s="12"/>
      <c r="S1" s="12"/>
      <c r="T1" s="12"/>
    </row>
    <row r="2" spans="1:23" ht="33.75" customHeight="1">
      <c r="A2" s="12"/>
      <c r="B2" s="214" t="s">
        <v>184</v>
      </c>
      <c r="C2" s="215"/>
      <c r="D2" s="215"/>
      <c r="E2" s="215"/>
      <c r="F2" s="215"/>
      <c r="G2" s="215"/>
      <c r="H2" s="215"/>
      <c r="I2" s="215"/>
      <c r="J2" s="215"/>
      <c r="K2" s="215"/>
      <c r="L2" s="215"/>
      <c r="M2" s="215"/>
      <c r="N2" s="215"/>
      <c r="O2" s="215"/>
      <c r="P2" s="215"/>
      <c r="Q2" s="215"/>
      <c r="R2" s="215"/>
      <c r="S2" s="215"/>
      <c r="T2" s="215"/>
      <c r="U2" s="215"/>
      <c r="V2" s="215"/>
      <c r="W2" s="215"/>
    </row>
    <row r="3" spans="1:23" ht="42" customHeight="1">
      <c r="A3" s="12"/>
      <c r="B3" s="12"/>
      <c r="C3" s="12"/>
      <c r="D3" s="12"/>
      <c r="E3" s="12"/>
      <c r="F3" s="12"/>
      <c r="G3" s="12"/>
      <c r="H3" s="12"/>
      <c r="I3" s="12"/>
      <c r="J3" s="12"/>
      <c r="K3" s="12"/>
      <c r="L3" s="12"/>
      <c r="M3" s="12"/>
      <c r="N3" s="12"/>
      <c r="O3" s="12"/>
      <c r="P3" s="12"/>
      <c r="Q3" s="12"/>
      <c r="R3" s="12"/>
      <c r="S3" s="12"/>
      <c r="T3" s="12"/>
      <c r="U3" s="12"/>
    </row>
    <row r="4" spans="1:23" ht="13" thickBot="1">
      <c r="A4" s="12"/>
      <c r="B4" s="12"/>
      <c r="C4" s="12"/>
      <c r="D4" s="12"/>
      <c r="E4" s="12"/>
      <c r="F4" s="12"/>
      <c r="G4" s="12"/>
      <c r="H4" s="12"/>
      <c r="I4" s="12"/>
      <c r="J4" s="12"/>
      <c r="K4" s="12"/>
      <c r="L4" s="12"/>
      <c r="M4" s="12"/>
      <c r="N4" s="12"/>
      <c r="O4" s="12"/>
      <c r="P4" s="12"/>
      <c r="Q4" s="12"/>
      <c r="R4" s="12"/>
      <c r="S4" s="12"/>
      <c r="T4" s="12"/>
      <c r="U4" s="12"/>
    </row>
    <row r="5" spans="1:23" ht="18" customHeight="1">
      <c r="A5" s="12"/>
      <c r="B5" s="233" t="s">
        <v>95</v>
      </c>
      <c r="C5" s="234"/>
      <c r="D5" s="234"/>
      <c r="E5" s="212">
        <f>'CALC.1'!AF7</f>
        <v>2.625</v>
      </c>
      <c r="F5" s="234" t="s">
        <v>96</v>
      </c>
      <c r="G5" s="234"/>
      <c r="H5" s="234"/>
      <c r="I5" s="210">
        <f>'CALC.1'!AG7</f>
        <v>3.5</v>
      </c>
      <c r="J5" s="12"/>
      <c r="K5" s="243">
        <v>5</v>
      </c>
      <c r="L5" s="57"/>
      <c r="M5" s="58"/>
      <c r="N5" s="58"/>
      <c r="O5" s="58"/>
      <c r="P5" s="58"/>
      <c r="Q5" s="58"/>
      <c r="R5" s="59"/>
      <c r="S5" s="59"/>
      <c r="T5" s="59"/>
      <c r="U5" s="60"/>
      <c r="V5" s="56"/>
    </row>
    <row r="6" spans="1:23" ht="18" customHeight="1" thickBot="1">
      <c r="A6" s="12"/>
      <c r="B6" s="241"/>
      <c r="C6" s="242"/>
      <c r="D6" s="242"/>
      <c r="E6" s="213"/>
      <c r="F6" s="242"/>
      <c r="G6" s="242"/>
      <c r="H6" s="242"/>
      <c r="I6" s="211"/>
      <c r="K6" s="244"/>
      <c r="L6" s="61"/>
      <c r="M6" s="62"/>
      <c r="N6" s="62"/>
      <c r="O6" s="62"/>
      <c r="P6" s="62"/>
      <c r="Q6" s="62"/>
      <c r="R6" s="63"/>
      <c r="S6" s="63"/>
      <c r="T6" s="63"/>
      <c r="U6" s="64"/>
      <c r="V6" s="56"/>
    </row>
    <row r="7" spans="1:23" ht="18" customHeight="1">
      <c r="A7" s="12"/>
      <c r="B7" s="36" t="s">
        <v>94</v>
      </c>
      <c r="C7" s="21"/>
      <c r="D7" s="21"/>
      <c r="E7" s="21"/>
      <c r="F7" s="21"/>
      <c r="G7" s="21"/>
      <c r="H7" s="21"/>
      <c r="I7" s="37"/>
      <c r="K7" s="245">
        <v>4</v>
      </c>
      <c r="L7" s="65"/>
      <c r="M7" s="66"/>
      <c r="N7" s="66"/>
      <c r="O7" s="66"/>
      <c r="P7" s="66"/>
      <c r="Q7" s="66"/>
      <c r="R7" s="67"/>
      <c r="S7" s="67"/>
      <c r="T7" s="67"/>
      <c r="U7" s="68"/>
      <c r="V7" s="56"/>
    </row>
    <row r="8" spans="1:23" ht="18" customHeight="1">
      <c r="A8" s="12"/>
      <c r="B8" s="238" t="str">
        <f>IF('CALC.1'!AF7&lt;3,'CALC.1'!E55,IF(AND('CALC.1'!AI7&gt;0),'CALC.1'!E57,'CALC.1'!E56))</f>
        <v>The aggregate CMMI score is below recommended maturity level. We recommend that you do not proceed with the security operations initiative until you have you further matured the highlighted topic areas below.</v>
      </c>
      <c r="C8" s="239"/>
      <c r="D8" s="239"/>
      <c r="E8" s="239"/>
      <c r="F8" s="239"/>
      <c r="G8" s="239"/>
      <c r="H8" s="239"/>
      <c r="I8" s="240"/>
      <c r="K8" s="246"/>
      <c r="L8" s="69"/>
      <c r="M8" s="70"/>
      <c r="N8" s="70"/>
      <c r="O8" s="70"/>
      <c r="P8" s="70"/>
      <c r="Q8" s="70"/>
      <c r="R8" s="71"/>
      <c r="S8" s="71"/>
      <c r="T8" s="71"/>
      <c r="U8" s="72"/>
      <c r="V8" s="56"/>
    </row>
    <row r="9" spans="1:23" ht="18" customHeight="1">
      <c r="A9" s="12"/>
      <c r="B9" s="238"/>
      <c r="C9" s="239"/>
      <c r="D9" s="239"/>
      <c r="E9" s="239"/>
      <c r="F9" s="239"/>
      <c r="G9" s="239"/>
      <c r="H9" s="239"/>
      <c r="I9" s="240"/>
      <c r="K9" s="247">
        <v>3</v>
      </c>
      <c r="L9" s="73"/>
      <c r="M9" s="74"/>
      <c r="N9" s="74"/>
      <c r="O9" s="74"/>
      <c r="P9" s="74"/>
      <c r="Q9" s="74"/>
      <c r="R9" s="75"/>
      <c r="S9" s="75"/>
      <c r="T9" s="75"/>
      <c r="U9" s="76"/>
      <c r="V9" s="56"/>
    </row>
    <row r="10" spans="1:23" ht="18" customHeight="1">
      <c r="A10" s="12"/>
      <c r="B10" s="238"/>
      <c r="C10" s="239"/>
      <c r="D10" s="239"/>
      <c r="E10" s="239"/>
      <c r="F10" s="239"/>
      <c r="G10" s="239"/>
      <c r="H10" s="239"/>
      <c r="I10" s="240"/>
      <c r="K10" s="248"/>
      <c r="L10" s="77"/>
      <c r="M10" s="78"/>
      <c r="N10" s="78"/>
      <c r="O10" s="78"/>
      <c r="P10" s="78"/>
      <c r="Q10" s="78"/>
      <c r="R10" s="79"/>
      <c r="S10" s="79"/>
      <c r="T10" s="79"/>
      <c r="U10" s="80"/>
      <c r="V10" s="56"/>
    </row>
    <row r="11" spans="1:23" ht="18" customHeight="1">
      <c r="A11" s="12"/>
      <c r="B11" s="238"/>
      <c r="C11" s="239"/>
      <c r="D11" s="239"/>
      <c r="E11" s="239"/>
      <c r="F11" s="239"/>
      <c r="G11" s="239"/>
      <c r="H11" s="239"/>
      <c r="I11" s="240"/>
      <c r="K11" s="249">
        <v>2</v>
      </c>
      <c r="L11" s="81"/>
      <c r="M11" s="82"/>
      <c r="N11" s="82"/>
      <c r="O11" s="82"/>
      <c r="P11" s="82"/>
      <c r="Q11" s="82"/>
      <c r="R11" s="83"/>
      <c r="S11" s="83"/>
      <c r="T11" s="83"/>
      <c r="U11" s="84"/>
      <c r="V11" s="56"/>
    </row>
    <row r="12" spans="1:23" ht="18" customHeight="1">
      <c r="A12" s="12"/>
      <c r="B12" s="238"/>
      <c r="C12" s="239"/>
      <c r="D12" s="239"/>
      <c r="E12" s="239"/>
      <c r="F12" s="239"/>
      <c r="G12" s="239"/>
      <c r="H12" s="239"/>
      <c r="I12" s="240"/>
      <c r="K12" s="250"/>
      <c r="L12" s="85"/>
      <c r="M12" s="86"/>
      <c r="N12" s="86"/>
      <c r="O12" s="86"/>
      <c r="P12" s="86"/>
      <c r="Q12" s="86"/>
      <c r="R12" s="87"/>
      <c r="S12" s="87"/>
      <c r="T12" s="87"/>
      <c r="U12" s="88"/>
      <c r="V12" s="56"/>
    </row>
    <row r="13" spans="1:23" ht="18" customHeight="1">
      <c r="A13" s="12"/>
      <c r="B13" s="238"/>
      <c r="C13" s="239"/>
      <c r="D13" s="239"/>
      <c r="E13" s="239"/>
      <c r="F13" s="239"/>
      <c r="G13" s="239"/>
      <c r="H13" s="239"/>
      <c r="I13" s="240"/>
      <c r="K13" s="251">
        <v>1</v>
      </c>
      <c r="L13" s="89"/>
      <c r="M13" s="90"/>
      <c r="N13" s="90"/>
      <c r="O13" s="90"/>
      <c r="P13" s="90"/>
      <c r="Q13" s="90"/>
      <c r="R13" s="91"/>
      <c r="S13" s="91"/>
      <c r="T13" s="91"/>
      <c r="U13" s="92"/>
      <c r="V13" s="56"/>
    </row>
    <row r="14" spans="1:23" ht="18" customHeight="1" thickBot="1">
      <c r="A14" s="12"/>
      <c r="B14" s="33"/>
      <c r="C14" s="34"/>
      <c r="D14" s="34"/>
      <c r="E14" s="34"/>
      <c r="F14" s="34"/>
      <c r="G14" s="34"/>
      <c r="H14" s="34"/>
      <c r="I14" s="35"/>
      <c r="K14" s="252"/>
      <c r="L14" s="93"/>
      <c r="M14" s="94"/>
      <c r="N14" s="94"/>
      <c r="O14" s="94"/>
      <c r="P14" s="94"/>
      <c r="Q14" s="94"/>
      <c r="R14" s="95"/>
      <c r="S14" s="95"/>
      <c r="T14" s="95"/>
      <c r="U14" s="96"/>
      <c r="V14" s="56"/>
    </row>
    <row r="15" spans="1:23" ht="18" customHeight="1">
      <c r="A15" s="12"/>
      <c r="B15" s="12"/>
      <c r="C15" s="12"/>
      <c r="D15" s="12"/>
      <c r="E15" s="12"/>
      <c r="F15" s="12"/>
      <c r="G15" s="12"/>
      <c r="H15" s="12"/>
      <c r="I15" s="12"/>
      <c r="K15" s="55"/>
      <c r="L15" s="12"/>
      <c r="M15" s="12"/>
      <c r="N15" s="12"/>
      <c r="O15" s="12"/>
      <c r="P15" s="12"/>
      <c r="Q15" s="12"/>
      <c r="R15" s="56"/>
      <c r="S15" s="56"/>
      <c r="T15" s="56"/>
      <c r="U15" s="56"/>
      <c r="V15" s="56"/>
    </row>
    <row r="16" spans="1:23" ht="18" customHeight="1">
      <c r="A16" s="12"/>
      <c r="B16" s="12"/>
      <c r="C16" s="12"/>
      <c r="D16" s="12"/>
      <c r="E16" s="12"/>
      <c r="F16" s="12"/>
      <c r="G16" s="12"/>
      <c r="H16" s="12"/>
      <c r="I16" s="12"/>
      <c r="K16" s="55"/>
      <c r="L16" s="12"/>
      <c r="M16" s="12"/>
      <c r="N16" s="12"/>
      <c r="O16" s="12"/>
      <c r="P16" s="12"/>
      <c r="Q16" s="12"/>
      <c r="R16" s="56"/>
      <c r="S16" s="56"/>
      <c r="T16" s="56"/>
      <c r="U16" s="56"/>
      <c r="V16" s="56"/>
    </row>
    <row r="17" spans="1:23">
      <c r="A17" s="12"/>
      <c r="B17" s="12"/>
      <c r="C17" s="12"/>
      <c r="D17" s="12"/>
      <c r="E17" s="12"/>
      <c r="F17" s="12"/>
      <c r="G17" s="12"/>
      <c r="H17" s="12"/>
      <c r="I17" s="12"/>
      <c r="J17" s="12"/>
      <c r="K17" s="12"/>
      <c r="L17" s="12"/>
      <c r="M17" s="12"/>
      <c r="N17" s="12"/>
      <c r="O17" s="12"/>
      <c r="P17" s="12"/>
      <c r="Q17" s="12"/>
      <c r="R17" s="56"/>
      <c r="S17" s="56"/>
      <c r="T17" s="56"/>
      <c r="U17" s="56"/>
      <c r="V17" s="56"/>
    </row>
    <row r="18" spans="1:23">
      <c r="B18" s="12"/>
      <c r="C18" s="12"/>
      <c r="D18" s="12"/>
      <c r="E18" s="12"/>
      <c r="F18" s="12"/>
      <c r="G18" s="12"/>
      <c r="H18" s="12"/>
      <c r="I18" s="12"/>
      <c r="J18" s="12"/>
      <c r="K18" s="12"/>
      <c r="R18" s="56"/>
      <c r="S18" s="56"/>
      <c r="T18" s="56"/>
      <c r="U18" s="56"/>
      <c r="V18" s="56"/>
    </row>
    <row r="19" spans="1:23">
      <c r="B19" s="12"/>
      <c r="C19" s="12"/>
      <c r="D19" s="12"/>
      <c r="E19" s="12"/>
      <c r="F19" s="12"/>
      <c r="G19" s="12"/>
      <c r="H19" s="12"/>
      <c r="I19" s="12"/>
      <c r="J19" s="12"/>
      <c r="K19" s="12"/>
    </row>
    <row r="20" spans="1:23">
      <c r="B20" s="22"/>
      <c r="C20" s="22"/>
      <c r="D20" s="22"/>
      <c r="E20" s="22"/>
      <c r="F20" s="22"/>
      <c r="G20" s="22"/>
      <c r="H20" s="22"/>
      <c r="I20" s="22"/>
      <c r="J20" s="12"/>
      <c r="K20" s="12"/>
      <c r="W20" s="1" t="s">
        <v>195</v>
      </c>
    </row>
    <row r="21" spans="1:23" s="22" customFormat="1" ht="13" thickBot="1">
      <c r="B21" s="1"/>
      <c r="C21" s="1"/>
      <c r="D21" s="1"/>
      <c r="E21" s="1"/>
      <c r="F21" s="1"/>
      <c r="G21" s="1"/>
      <c r="H21" s="1"/>
      <c r="I21" s="1"/>
    </row>
    <row r="22" spans="1:23">
      <c r="B22" s="233" t="str">
        <f xml:space="preserve"> "Report Card: Current score of " &amp; ROUND('CALC.1'!AC7,2)</f>
        <v>Report Card: Current score of 3</v>
      </c>
      <c r="C22" s="234"/>
      <c r="D22" s="234"/>
      <c r="E22" s="234"/>
      <c r="F22" s="234"/>
      <c r="G22" s="234"/>
      <c r="H22" s="234"/>
      <c r="I22" s="210"/>
    </row>
    <row r="23" spans="1:23" ht="12.75" customHeight="1">
      <c r="B23" s="235"/>
      <c r="C23" s="236"/>
      <c r="D23" s="236"/>
      <c r="E23" s="236"/>
      <c r="F23" s="236"/>
      <c r="G23" s="236"/>
      <c r="H23" s="236"/>
      <c r="I23" s="237"/>
    </row>
    <row r="24" spans="1:23" ht="12.75" customHeight="1">
      <c r="B24" s="229"/>
      <c r="C24" s="230"/>
      <c r="D24" s="220" t="str">
        <f>IF('CALC.1'!AC7&lt;2,'CALC.1'!$E$59,IF(AND('CALC.1'!AC7&gt;2,'CALC.1'!AC7&lt;3,'CALC.1'!AF7&lt;3),'CALC.1'!E60,'CALC.1'!E61))</f>
        <v xml:space="preserve">The organization's vulnerability and patch management function is at a sufficient maturity level. </v>
      </c>
      <c r="E24" s="221"/>
      <c r="F24" s="221"/>
      <c r="G24" s="221"/>
      <c r="H24" s="221"/>
      <c r="I24" s="222"/>
    </row>
    <row r="25" spans="1:23" ht="12.75" customHeight="1">
      <c r="B25" s="231"/>
      <c r="C25" s="232"/>
      <c r="D25" s="223"/>
      <c r="E25" s="224"/>
      <c r="F25" s="224"/>
      <c r="G25" s="224"/>
      <c r="H25" s="224"/>
      <c r="I25" s="225"/>
    </row>
    <row r="26" spans="1:23" ht="12.75" customHeight="1">
      <c r="B26" s="231"/>
      <c r="C26" s="232"/>
      <c r="D26" s="223"/>
      <c r="E26" s="224"/>
      <c r="F26" s="224"/>
      <c r="G26" s="224"/>
      <c r="H26" s="224"/>
      <c r="I26" s="225"/>
    </row>
    <row r="27" spans="1:23" ht="12.75" customHeight="1">
      <c r="B27" s="231"/>
      <c r="C27" s="232"/>
      <c r="D27" s="223"/>
      <c r="E27" s="224"/>
      <c r="F27" s="224"/>
      <c r="G27" s="224"/>
      <c r="H27" s="224"/>
      <c r="I27" s="225"/>
    </row>
    <row r="28" spans="1:23" ht="12.75" customHeight="1">
      <c r="B28" s="216"/>
      <c r="C28" s="217"/>
      <c r="D28" s="223"/>
      <c r="E28" s="224"/>
      <c r="F28" s="224"/>
      <c r="G28" s="224"/>
      <c r="H28" s="224"/>
      <c r="I28" s="225"/>
    </row>
    <row r="29" spans="1:23" ht="12.75" customHeight="1">
      <c r="B29" s="216"/>
      <c r="C29" s="217"/>
      <c r="D29" s="223"/>
      <c r="E29" s="224"/>
      <c r="F29" s="224"/>
      <c r="G29" s="224"/>
      <c r="H29" s="224"/>
      <c r="I29" s="225"/>
    </row>
    <row r="30" spans="1:23" ht="12.75" customHeight="1">
      <c r="B30" s="216"/>
      <c r="C30" s="217"/>
      <c r="D30" s="223"/>
      <c r="E30" s="224"/>
      <c r="F30" s="224"/>
      <c r="G30" s="224"/>
      <c r="H30" s="224"/>
      <c r="I30" s="225"/>
    </row>
    <row r="31" spans="1:23" ht="12.75" customHeight="1">
      <c r="B31" s="216"/>
      <c r="C31" s="217"/>
      <c r="D31" s="223"/>
      <c r="E31" s="224"/>
      <c r="F31" s="224"/>
      <c r="G31" s="224"/>
      <c r="H31" s="224"/>
      <c r="I31" s="225"/>
    </row>
    <row r="32" spans="1:23" ht="12.75" customHeight="1">
      <c r="B32" s="216"/>
      <c r="C32" s="217"/>
      <c r="D32" s="223"/>
      <c r="E32" s="224"/>
      <c r="F32" s="224"/>
      <c r="G32" s="224"/>
      <c r="H32" s="224"/>
      <c r="I32" s="225"/>
    </row>
    <row r="33" spans="2:9" ht="12.75" customHeight="1">
      <c r="B33" s="218"/>
      <c r="C33" s="219"/>
      <c r="D33" s="226"/>
      <c r="E33" s="227"/>
      <c r="F33" s="227"/>
      <c r="G33" s="227"/>
      <c r="H33" s="227"/>
      <c r="I33" s="228"/>
    </row>
    <row r="34" spans="2:9" ht="12.75" customHeight="1"/>
    <row r="35" spans="2:9" ht="13" thickBot="1"/>
    <row r="36" spans="2:9" ht="12.75" customHeight="1">
      <c r="B36" s="233" t="str">
        <f xml:space="preserve"> "Report Card: Current score of " &amp; ROUND('CALC.1'!AC8,2)</f>
        <v>Report Card: Current score of 2,5</v>
      </c>
      <c r="C36" s="234"/>
      <c r="D36" s="234"/>
      <c r="E36" s="234"/>
      <c r="F36" s="234"/>
      <c r="G36" s="234"/>
      <c r="H36" s="234"/>
      <c r="I36" s="210"/>
    </row>
    <row r="37" spans="2:9" ht="13.5" customHeight="1">
      <c r="B37" s="235"/>
      <c r="C37" s="236"/>
      <c r="D37" s="236"/>
      <c r="E37" s="236"/>
      <c r="F37" s="236"/>
      <c r="G37" s="236"/>
      <c r="H37" s="236"/>
      <c r="I37" s="237"/>
    </row>
    <row r="38" spans="2:9" ht="12.75" customHeight="1">
      <c r="B38" s="229"/>
      <c r="C38" s="230"/>
      <c r="D38" s="220" t="str">
        <f>IF('CALC.1'!AC8&lt;2,'CALC.1'!E63,IF(AND('CALC.1'!AC8&gt;2,'CALC.1'!AC8&lt;3,'CALC.1'!AF7&lt;3),'CALC.1'!E64,'CALC.1'!E65))</f>
        <v>The organization's threat intelligence function is in development. If the other functions are of sufficient maturity, you can still continue with the security operations initiative.</v>
      </c>
      <c r="E38" s="221"/>
      <c r="F38" s="221"/>
      <c r="G38" s="221"/>
      <c r="H38" s="221"/>
      <c r="I38" s="222"/>
    </row>
    <row r="39" spans="2:9" ht="12.75" customHeight="1">
      <c r="B39" s="231"/>
      <c r="C39" s="232"/>
      <c r="D39" s="223"/>
      <c r="E39" s="224"/>
      <c r="F39" s="224"/>
      <c r="G39" s="224"/>
      <c r="H39" s="224"/>
      <c r="I39" s="225"/>
    </row>
    <row r="40" spans="2:9" ht="12.75" customHeight="1">
      <c r="B40" s="231"/>
      <c r="C40" s="232"/>
      <c r="D40" s="223"/>
      <c r="E40" s="224"/>
      <c r="F40" s="224"/>
      <c r="G40" s="224"/>
      <c r="H40" s="224"/>
      <c r="I40" s="225"/>
    </row>
    <row r="41" spans="2:9" ht="12.75" customHeight="1">
      <c r="B41" s="231"/>
      <c r="C41" s="232"/>
      <c r="D41" s="223"/>
      <c r="E41" s="224"/>
      <c r="F41" s="224"/>
      <c r="G41" s="224"/>
      <c r="H41" s="224"/>
      <c r="I41" s="225"/>
    </row>
    <row r="42" spans="2:9" ht="12.75" customHeight="1">
      <c r="B42" s="231"/>
      <c r="C42" s="232"/>
      <c r="D42" s="223"/>
      <c r="E42" s="224"/>
      <c r="F42" s="224"/>
      <c r="G42" s="224"/>
      <c r="H42" s="224"/>
      <c r="I42" s="225"/>
    </row>
    <row r="43" spans="2:9" ht="12.75" customHeight="1">
      <c r="B43" s="216"/>
      <c r="C43" s="217"/>
      <c r="D43" s="223"/>
      <c r="E43" s="224"/>
      <c r="F43" s="224"/>
      <c r="G43" s="224"/>
      <c r="H43" s="224"/>
      <c r="I43" s="225"/>
    </row>
    <row r="44" spans="2:9" ht="12.75" customHeight="1">
      <c r="B44" s="216"/>
      <c r="C44" s="217"/>
      <c r="D44" s="223"/>
      <c r="E44" s="224"/>
      <c r="F44" s="224"/>
      <c r="G44" s="224"/>
      <c r="H44" s="224"/>
      <c r="I44" s="225"/>
    </row>
    <row r="45" spans="2:9" ht="12.75" customHeight="1">
      <c r="B45" s="216"/>
      <c r="C45" s="217"/>
      <c r="D45" s="223"/>
      <c r="E45" s="224"/>
      <c r="F45" s="224"/>
      <c r="G45" s="224"/>
      <c r="H45" s="224"/>
      <c r="I45" s="225"/>
    </row>
    <row r="46" spans="2:9" ht="12.75" customHeight="1">
      <c r="B46" s="216"/>
      <c r="C46" s="217"/>
      <c r="D46" s="223"/>
      <c r="E46" s="224"/>
      <c r="F46" s="224"/>
      <c r="G46" s="224"/>
      <c r="H46" s="224"/>
      <c r="I46" s="225"/>
    </row>
    <row r="47" spans="2:9" ht="12.75" customHeight="1">
      <c r="B47" s="218"/>
      <c r="C47" s="219"/>
      <c r="D47" s="226"/>
      <c r="E47" s="227"/>
      <c r="F47" s="227"/>
      <c r="G47" s="227"/>
      <c r="H47" s="227"/>
      <c r="I47" s="228"/>
    </row>
    <row r="48" spans="2:9" ht="12.75" customHeight="1"/>
    <row r="49" spans="2:9" ht="13" thickBot="1"/>
    <row r="50" spans="2:9">
      <c r="B50" s="233" t="str">
        <f xml:space="preserve"> "Report Card: Current score of " &amp; ROUND('CALC.1'!AC9,2)</f>
        <v>Report Card: Current score of 2,5</v>
      </c>
      <c r="C50" s="234"/>
      <c r="D50" s="234"/>
      <c r="E50" s="234"/>
      <c r="F50" s="234"/>
      <c r="G50" s="234"/>
      <c r="H50" s="234"/>
      <c r="I50" s="210"/>
    </row>
    <row r="51" spans="2:9" ht="12.75" customHeight="1">
      <c r="B51" s="235"/>
      <c r="C51" s="236"/>
      <c r="D51" s="236"/>
      <c r="E51" s="236"/>
      <c r="F51" s="236"/>
      <c r="G51" s="236"/>
      <c r="H51" s="236"/>
      <c r="I51" s="237"/>
    </row>
    <row r="52" spans="2:9" ht="12.75" customHeight="1">
      <c r="B52" s="229"/>
      <c r="C52" s="230"/>
      <c r="D52" s="220" t="str">
        <f>IF('CALC.1'!AC9&lt;2,'CALC.1'!E67,IF(AND('CALC.1'!AC9&gt;2,'CALC.1'!AC9&lt;3,'CALC.1'!AF7&lt;3),'CALC.1'!E68,'CALC.1'!E69))</f>
        <v>The organization's security operations function is in development. If the other functions are of sufficient maturity, you can still continue with the security operations initiative.</v>
      </c>
      <c r="E52" s="221"/>
      <c r="F52" s="221"/>
      <c r="G52" s="221"/>
      <c r="H52" s="221"/>
      <c r="I52" s="222"/>
    </row>
    <row r="53" spans="2:9" ht="12.75" customHeight="1">
      <c r="B53" s="231"/>
      <c r="C53" s="232"/>
      <c r="D53" s="223"/>
      <c r="E53" s="224"/>
      <c r="F53" s="224"/>
      <c r="G53" s="224"/>
      <c r="H53" s="224"/>
      <c r="I53" s="225"/>
    </row>
    <row r="54" spans="2:9" ht="12.75" customHeight="1">
      <c r="B54" s="231"/>
      <c r="C54" s="232"/>
      <c r="D54" s="223"/>
      <c r="E54" s="224"/>
      <c r="F54" s="224"/>
      <c r="G54" s="224"/>
      <c r="H54" s="224"/>
      <c r="I54" s="225"/>
    </row>
    <row r="55" spans="2:9" ht="12.75" customHeight="1">
      <c r="B55" s="231"/>
      <c r="C55" s="232"/>
      <c r="D55" s="223"/>
      <c r="E55" s="224"/>
      <c r="F55" s="224"/>
      <c r="G55" s="224"/>
      <c r="H55" s="224"/>
      <c r="I55" s="225"/>
    </row>
    <row r="56" spans="2:9" ht="12.75" customHeight="1">
      <c r="B56" s="231"/>
      <c r="C56" s="232"/>
      <c r="D56" s="223"/>
      <c r="E56" s="224"/>
      <c r="F56" s="224"/>
      <c r="G56" s="224"/>
      <c r="H56" s="224"/>
      <c r="I56" s="225"/>
    </row>
    <row r="57" spans="2:9" ht="12.75" customHeight="1">
      <c r="B57" s="216"/>
      <c r="C57" s="217"/>
      <c r="D57" s="223"/>
      <c r="E57" s="224"/>
      <c r="F57" s="224"/>
      <c r="G57" s="224"/>
      <c r="H57" s="224"/>
      <c r="I57" s="225"/>
    </row>
    <row r="58" spans="2:9" ht="12.75" customHeight="1">
      <c r="B58" s="216"/>
      <c r="C58" s="217"/>
      <c r="D58" s="223"/>
      <c r="E58" s="224"/>
      <c r="F58" s="224"/>
      <c r="G58" s="224"/>
      <c r="H58" s="224"/>
      <c r="I58" s="225"/>
    </row>
    <row r="59" spans="2:9" ht="12.75" customHeight="1">
      <c r="B59" s="216"/>
      <c r="C59" s="217"/>
      <c r="D59" s="223"/>
      <c r="E59" s="224"/>
      <c r="F59" s="224"/>
      <c r="G59" s="224"/>
      <c r="H59" s="224"/>
      <c r="I59" s="225"/>
    </row>
    <row r="60" spans="2:9" ht="12.75" customHeight="1">
      <c r="B60" s="216"/>
      <c r="C60" s="217"/>
      <c r="D60" s="223"/>
      <c r="E60" s="224"/>
      <c r="F60" s="224"/>
      <c r="G60" s="224"/>
      <c r="H60" s="224"/>
      <c r="I60" s="225"/>
    </row>
    <row r="61" spans="2:9" ht="12.75" customHeight="1">
      <c r="B61" s="218"/>
      <c r="C61" s="219"/>
      <c r="D61" s="226"/>
      <c r="E61" s="227"/>
      <c r="F61" s="227"/>
      <c r="G61" s="227"/>
      <c r="H61" s="227"/>
      <c r="I61" s="228"/>
    </row>
    <row r="62" spans="2:9" ht="12.75" customHeight="1"/>
    <row r="63" spans="2:9" ht="13" thickBot="1"/>
    <row r="64" spans="2:9">
      <c r="B64" s="233" t="str">
        <f xml:space="preserve"> "Report Card: Current score of " &amp; ROUND('CALC.1'!AC10,2)</f>
        <v>Report Card: Current score of 2,5</v>
      </c>
      <c r="C64" s="234"/>
      <c r="D64" s="234"/>
      <c r="E64" s="234"/>
      <c r="F64" s="234"/>
      <c r="G64" s="234"/>
      <c r="H64" s="234"/>
      <c r="I64" s="210"/>
    </row>
    <row r="65" spans="2:9" ht="12.75" customHeight="1">
      <c r="B65" s="235"/>
      <c r="C65" s="236"/>
      <c r="D65" s="236"/>
      <c r="E65" s="236"/>
      <c r="F65" s="236"/>
      <c r="G65" s="236"/>
      <c r="H65" s="236"/>
      <c r="I65" s="237"/>
    </row>
    <row r="66" spans="2:9" ht="12.75" customHeight="1">
      <c r="B66" s="229"/>
      <c r="C66" s="230"/>
      <c r="D66" s="220" t="str">
        <f>IF('CALC.1'!AC10&lt;2,'CALC.1'!E71,IF(AND('CALC.1'!AC10&gt;2,'CALC.1'!AC10&lt;3,'CALC.1'!AF7&lt;3),'CALC.1'!E72,'CALC.1'!E73))</f>
        <v>The organization's incident response function is in development. If the other functions are of sufficient maturity, you can still continue with the security operations initiative.</v>
      </c>
      <c r="E66" s="221"/>
      <c r="F66" s="221"/>
      <c r="G66" s="221"/>
      <c r="H66" s="221"/>
      <c r="I66" s="222"/>
    </row>
    <row r="67" spans="2:9" ht="12.75" customHeight="1">
      <c r="B67" s="231"/>
      <c r="C67" s="232"/>
      <c r="D67" s="223"/>
      <c r="E67" s="224"/>
      <c r="F67" s="224"/>
      <c r="G67" s="224"/>
      <c r="H67" s="224"/>
      <c r="I67" s="225"/>
    </row>
    <row r="68" spans="2:9" ht="12.75" customHeight="1">
      <c r="B68" s="231"/>
      <c r="C68" s="232"/>
      <c r="D68" s="223"/>
      <c r="E68" s="224"/>
      <c r="F68" s="224"/>
      <c r="G68" s="224"/>
      <c r="H68" s="224"/>
      <c r="I68" s="225"/>
    </row>
    <row r="69" spans="2:9" ht="12.75" customHeight="1">
      <c r="B69" s="231"/>
      <c r="C69" s="232"/>
      <c r="D69" s="223"/>
      <c r="E69" s="224"/>
      <c r="F69" s="224"/>
      <c r="G69" s="224"/>
      <c r="H69" s="224"/>
      <c r="I69" s="225"/>
    </row>
    <row r="70" spans="2:9" ht="12.75" customHeight="1">
      <c r="B70" s="231"/>
      <c r="C70" s="232"/>
      <c r="D70" s="223"/>
      <c r="E70" s="224"/>
      <c r="F70" s="224"/>
      <c r="G70" s="224"/>
      <c r="H70" s="224"/>
      <c r="I70" s="225"/>
    </row>
    <row r="71" spans="2:9" ht="12.75" customHeight="1">
      <c r="B71" s="216"/>
      <c r="C71" s="217"/>
      <c r="D71" s="223"/>
      <c r="E71" s="224"/>
      <c r="F71" s="224"/>
      <c r="G71" s="224"/>
      <c r="H71" s="224"/>
      <c r="I71" s="225"/>
    </row>
    <row r="72" spans="2:9" ht="12.75" customHeight="1">
      <c r="B72" s="216"/>
      <c r="C72" s="217"/>
      <c r="D72" s="223"/>
      <c r="E72" s="224"/>
      <c r="F72" s="224"/>
      <c r="G72" s="224"/>
      <c r="H72" s="224"/>
      <c r="I72" s="225"/>
    </row>
    <row r="73" spans="2:9" ht="12.75" customHeight="1">
      <c r="B73" s="216"/>
      <c r="C73" s="217"/>
      <c r="D73" s="223"/>
      <c r="E73" s="224"/>
      <c r="F73" s="224"/>
      <c r="G73" s="224"/>
      <c r="H73" s="224"/>
      <c r="I73" s="225"/>
    </row>
    <row r="74" spans="2:9" ht="12.75" customHeight="1">
      <c r="B74" s="216"/>
      <c r="C74" s="217"/>
      <c r="D74" s="223"/>
      <c r="E74" s="224"/>
      <c r="F74" s="224"/>
      <c r="G74" s="224"/>
      <c r="H74" s="224"/>
      <c r="I74" s="225"/>
    </row>
    <row r="75" spans="2:9" ht="12.75" customHeight="1">
      <c r="B75" s="218"/>
      <c r="C75" s="219"/>
      <c r="D75" s="226"/>
      <c r="E75" s="227"/>
      <c r="F75" s="227"/>
      <c r="G75" s="227"/>
      <c r="H75" s="227"/>
      <c r="I75" s="228"/>
    </row>
    <row r="76" spans="2:9" ht="12.75" customHeight="1"/>
    <row r="77" spans="2:9"/>
    <row r="78" spans="2:9"/>
    <row r="79" spans="2:9"/>
    <row r="80" spans="2:9"/>
    <row r="81"/>
    <row r="82"/>
    <row r="83"/>
    <row r="84"/>
    <row r="85"/>
    <row r="86"/>
    <row r="87"/>
    <row r="88"/>
    <row r="89"/>
    <row r="90"/>
    <row r="91"/>
    <row r="92"/>
    <row r="93"/>
    <row r="94"/>
    <row r="95"/>
    <row r="96"/>
    <row r="97"/>
    <row r="98"/>
    <row r="99"/>
    <row r="100"/>
    <row r="101"/>
    <row r="102"/>
    <row r="103"/>
    <row r="104"/>
  </sheetData>
  <mergeCells count="27">
    <mergeCell ref="B50:I51"/>
    <mergeCell ref="B24:C27"/>
    <mergeCell ref="B28:C33"/>
    <mergeCell ref="B36:I37"/>
    <mergeCell ref="B38:C42"/>
    <mergeCell ref="K7:K8"/>
    <mergeCell ref="K9:K10"/>
    <mergeCell ref="K11:K12"/>
    <mergeCell ref="K13:K14"/>
    <mergeCell ref="D24:I33"/>
    <mergeCell ref="B22:I23"/>
    <mergeCell ref="I5:I6"/>
    <mergeCell ref="E5:E6"/>
    <mergeCell ref="B2:W2"/>
    <mergeCell ref="B71:C75"/>
    <mergeCell ref="D38:I47"/>
    <mergeCell ref="D66:I75"/>
    <mergeCell ref="B43:C47"/>
    <mergeCell ref="B57:C61"/>
    <mergeCell ref="B66:C70"/>
    <mergeCell ref="B64:I65"/>
    <mergeCell ref="B52:C56"/>
    <mergeCell ref="D52:I61"/>
    <mergeCell ref="B8:I13"/>
    <mergeCell ref="B5:D6"/>
    <mergeCell ref="F5:H6"/>
    <mergeCell ref="K5:K6"/>
  </mergeCells>
  <pageMargins left="0.75" right="0.75" top="1" bottom="1" header="0.5" footer="0.5"/>
  <pageSetup orientation="portrait" verticalDpi="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8" id="{306A825E-9E68-485A-856C-CBEC285D16E3}">
            <xm:f>'CALC.1'!$AF$7&gt;=3</xm:f>
            <x14:dxf>
              <fill>
                <patternFill patternType="lightUp">
                  <bgColor rgb="FF00B050"/>
                </patternFill>
              </fill>
            </x14:dxf>
          </x14:cfRule>
          <xm:sqref>B5 I5 E5:F5</xm:sqref>
        </x14:conditionalFormatting>
        <x14:conditionalFormatting xmlns:xm="http://schemas.microsoft.com/office/excel/2006/main">
          <x14:cfRule type="expression" priority="27" id="{B7C3F9E1-8EF8-4AE0-984B-A457C0350E6E}">
            <xm:f>'CALC.1'!$AF$7&lt;3</xm:f>
            <x14:dxf>
              <fill>
                <patternFill patternType="lightUp">
                  <bgColor theme="4" tint="0.39994506668294322"/>
                </patternFill>
              </fill>
            </x14:dxf>
          </x14:cfRule>
          <xm:sqref>B5 E5:E6 F5 I5:I6</xm:sqref>
        </x14:conditionalFormatting>
        <x14:conditionalFormatting xmlns:xm="http://schemas.microsoft.com/office/excel/2006/main">
          <x14:cfRule type="expression" priority="26" id="{7F2CF135-2345-4698-A77B-23D4CE3B40B9}">
            <xm:f>'CALC.1'!$AC$7&gt;2</xm:f>
            <x14:dxf>
              <fill>
                <patternFill patternType="lightUp">
                  <bgColor rgb="FF00B050"/>
                </patternFill>
              </fill>
            </x14:dxf>
          </x14:cfRule>
          <xm:sqref>B22</xm:sqref>
        </x14:conditionalFormatting>
        <x14:conditionalFormatting xmlns:xm="http://schemas.microsoft.com/office/excel/2006/main">
          <x14:cfRule type="expression" priority="25" id="{964F73F1-ECF7-49A9-8C5B-37B1C4EB3BC7}">
            <xm:f>'CALC.1'!$AC$7&lt;2</xm:f>
            <x14:dxf>
              <fill>
                <patternFill patternType="lightUp">
                  <bgColor theme="4" tint="0.39994506668294322"/>
                </patternFill>
              </fill>
            </x14:dxf>
          </x14:cfRule>
          <xm:sqref>B22</xm:sqref>
        </x14:conditionalFormatting>
        <x14:conditionalFormatting xmlns:xm="http://schemas.microsoft.com/office/excel/2006/main">
          <x14:cfRule type="expression" priority="14" id="{D4EA0B1F-08F8-415D-842A-FF6924480914}">
            <xm:f>'CALC.1'!$AC$8&gt;2</xm:f>
            <x14:dxf>
              <fill>
                <patternFill patternType="lightUp">
                  <bgColor rgb="FF00B050"/>
                </patternFill>
              </fill>
            </x14:dxf>
          </x14:cfRule>
          <xm:sqref>B36</xm:sqref>
        </x14:conditionalFormatting>
        <x14:conditionalFormatting xmlns:xm="http://schemas.microsoft.com/office/excel/2006/main">
          <x14:cfRule type="expression" priority="13" id="{FFB157DC-191C-4F24-ADB3-0EB503934D35}">
            <xm:f>'CALC.1'!$AC$8&lt;2</xm:f>
            <x14:dxf>
              <fill>
                <patternFill patternType="lightUp">
                  <bgColor theme="4" tint="0.39994506668294322"/>
                </patternFill>
              </fill>
            </x14:dxf>
          </x14:cfRule>
          <xm:sqref>B36</xm:sqref>
        </x14:conditionalFormatting>
        <x14:conditionalFormatting xmlns:xm="http://schemas.microsoft.com/office/excel/2006/main">
          <x14:cfRule type="expression" priority="10" id="{BA8D2516-EA5E-437C-A4C7-C5A83B29C7D6}">
            <xm:f>'CALC.1'!$AC$9&gt;2</xm:f>
            <x14:dxf>
              <fill>
                <patternFill patternType="lightUp">
                  <bgColor rgb="FF00B050"/>
                </patternFill>
              </fill>
            </x14:dxf>
          </x14:cfRule>
          <xm:sqref>B50</xm:sqref>
        </x14:conditionalFormatting>
        <x14:conditionalFormatting xmlns:xm="http://schemas.microsoft.com/office/excel/2006/main">
          <x14:cfRule type="expression" priority="9" id="{56E18EBC-CF1D-43BD-A6C2-A30C51220D8F}">
            <xm:f>'CALC.1'!$AC$9&lt;2</xm:f>
            <x14:dxf>
              <fill>
                <patternFill patternType="lightUp">
                  <bgColor theme="4" tint="0.39994506668294322"/>
                </patternFill>
              </fill>
            </x14:dxf>
          </x14:cfRule>
          <xm:sqref>B50</xm:sqref>
        </x14:conditionalFormatting>
        <x14:conditionalFormatting xmlns:xm="http://schemas.microsoft.com/office/excel/2006/main">
          <x14:cfRule type="expression" priority="8" id="{4C22B3B7-ECDF-4A86-8EE0-178EEEDF0A50}">
            <xm:f>'CALC.1'!$AC$10&gt;2</xm:f>
            <x14:dxf>
              <fill>
                <patternFill patternType="lightUp">
                  <bgColor rgb="FF00B050"/>
                </patternFill>
              </fill>
            </x14:dxf>
          </x14:cfRule>
          <xm:sqref>B64</xm:sqref>
        </x14:conditionalFormatting>
        <x14:conditionalFormatting xmlns:xm="http://schemas.microsoft.com/office/excel/2006/main">
          <x14:cfRule type="expression" priority="7" id="{638CCCE6-508E-4BCC-B1CB-AA8F66EC2C81}">
            <xm:f>'CALC.1'!$AC$10&lt;2</xm:f>
            <x14:dxf>
              <fill>
                <patternFill patternType="lightUp">
                  <bgColor theme="4" tint="0.39994506668294322"/>
                </patternFill>
              </fill>
            </x14:dxf>
          </x14:cfRule>
          <xm:sqref>B64</xm:sqref>
        </x14:conditionalFormatting>
        <x14:conditionalFormatting xmlns:xm="http://schemas.microsoft.com/office/excel/2006/main">
          <x14:cfRule type="expression" priority="5" id="{107F505B-3F00-4211-AA29-F9B0B0C2642E}">
            <xm:f>AND('CALC.1'!$AH$7&lt;3,'CALC.1'!$AF$7&lt;3,'CALC.1'!$AF$7&gt;2)</xm:f>
            <x14:dxf>
              <fill>
                <patternFill>
                  <bgColor theme="8" tint="-0.24994659260841701"/>
                </patternFill>
              </fill>
            </x14:dxf>
          </x14:cfRule>
          <x14:cfRule type="expression" priority="6" id="{101F287B-B867-4673-A33B-C36B94E504CC}">
            <xm:f>AND('CALC.1'!$AH$7&gt;0,'CALC.1'!$AF$7&lt;2)</xm:f>
            <x14:dxf>
              <fill>
                <patternFill patternType="lightUp">
                  <bgColor theme="4" tint="0.39994506668294322"/>
                </patternFill>
              </fill>
            </x14:dxf>
          </x14:cfRule>
          <xm:sqref>B5:I6</xm:sqref>
        </x14:conditionalFormatting>
        <x14:conditionalFormatting xmlns:xm="http://schemas.microsoft.com/office/excel/2006/main">
          <x14:cfRule type="expression" priority="4" id="{03576A3A-24E2-4414-BF71-FA3919886D4C}">
            <xm:f>AND('CALC.1'!$AC$7&gt;2,'CALC.1'!$AC$7&lt;3)</xm:f>
            <x14:dxf>
              <fill>
                <patternFill patternType="lightUp">
                  <bgColor theme="8" tint="-0.24994659260841701"/>
                </patternFill>
              </fill>
            </x14:dxf>
          </x14:cfRule>
          <xm:sqref>B22:I23</xm:sqref>
        </x14:conditionalFormatting>
        <x14:conditionalFormatting xmlns:xm="http://schemas.microsoft.com/office/excel/2006/main">
          <x14:cfRule type="expression" priority="3" id="{E3F45382-1CAC-4A10-973A-A0C5D110111D}">
            <xm:f>AND('CALC.1'!$AC$8&gt;2,'CALC.1'!$AC$8&lt;3)</xm:f>
            <x14:dxf>
              <fill>
                <patternFill patternType="lightUp">
                  <bgColor theme="8" tint="-0.24994659260841701"/>
                </patternFill>
              </fill>
            </x14:dxf>
          </x14:cfRule>
          <xm:sqref>B36:I37</xm:sqref>
        </x14:conditionalFormatting>
        <x14:conditionalFormatting xmlns:xm="http://schemas.microsoft.com/office/excel/2006/main">
          <x14:cfRule type="expression" priority="2" id="{9D263148-E6E1-452C-AFC5-55C04EE2289B}">
            <xm:f>AND('CALC.1'!$AC$9&gt;2,'CALC.1'!$AC$9&lt;3)</xm:f>
            <x14:dxf>
              <fill>
                <patternFill patternType="lightUp">
                  <bgColor theme="8" tint="-0.24994659260841701"/>
                </patternFill>
              </fill>
            </x14:dxf>
          </x14:cfRule>
          <xm:sqref>B50:I51</xm:sqref>
        </x14:conditionalFormatting>
        <x14:conditionalFormatting xmlns:xm="http://schemas.microsoft.com/office/excel/2006/main">
          <x14:cfRule type="expression" priority="1" id="{208D6B32-3772-4C8B-A157-5D92214F3344}">
            <xm:f>AND('CALC.1'!$AC$10&gt;2,'CALC.1'!$AC$10&lt;3)</xm:f>
            <x14:dxf>
              <fill>
                <patternFill patternType="lightUp">
                  <bgColor theme="8" tint="-0.24994659260841701"/>
                </patternFill>
              </fill>
            </x14:dxf>
          </x14:cfRule>
          <xm:sqref>B64:I65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M97"/>
  <sheetViews>
    <sheetView zoomScaleNormal="100" workbookViewId="0">
      <selection activeCell="E69" sqref="E69"/>
    </sheetView>
  </sheetViews>
  <sheetFormatPr defaultColWidth="8.81640625" defaultRowHeight="14.5"/>
  <cols>
    <col min="1" max="1" width="2.81640625" customWidth="1"/>
    <col min="2" max="2" width="9.81640625" style="2" customWidth="1"/>
    <col min="3" max="4" width="17.81640625" style="2" customWidth="1"/>
    <col min="5" max="5" width="50.453125" style="2" customWidth="1"/>
    <col min="6" max="6" width="9.36328125" bestFit="1" customWidth="1"/>
    <col min="7" max="11" width="16.1796875" style="51" customWidth="1"/>
    <col min="12" max="12" width="9.36328125" bestFit="1" customWidth="1"/>
    <col min="13" max="17" width="16.1796875" style="51" customWidth="1"/>
    <col min="19" max="26" width="0" hidden="1" customWidth="1"/>
    <col min="28" max="28" width="26" bestFit="1" customWidth="1"/>
    <col min="29" max="30" width="11.6328125" bestFit="1" customWidth="1"/>
    <col min="31" max="31" width="11.6328125" hidden="1" customWidth="1"/>
    <col min="35" max="35" width="15" customWidth="1"/>
  </cols>
  <sheetData>
    <row r="1" spans="1:39" ht="15" customHeight="1">
      <c r="A1" s="8" t="s">
        <v>51</v>
      </c>
      <c r="B1" s="7"/>
      <c r="C1" s="7"/>
      <c r="D1" s="7"/>
      <c r="E1" s="7"/>
      <c r="F1" s="8"/>
      <c r="G1" s="48"/>
      <c r="H1" s="48"/>
      <c r="I1" s="48"/>
      <c r="J1" s="48"/>
      <c r="K1" s="48"/>
      <c r="L1" s="8"/>
      <c r="M1" s="48"/>
      <c r="N1" s="48"/>
      <c r="O1" s="48"/>
      <c r="P1" s="48"/>
      <c r="Q1" s="48"/>
      <c r="R1" s="8"/>
      <c r="S1" s="8"/>
      <c r="T1" s="8"/>
      <c r="U1" s="8"/>
      <c r="V1" s="8"/>
      <c r="W1" s="8"/>
      <c r="X1" s="8"/>
      <c r="Y1" s="8"/>
      <c r="Z1" s="8"/>
      <c r="AA1" s="8"/>
      <c r="AB1" s="8"/>
      <c r="AC1" s="8"/>
      <c r="AD1" s="8"/>
      <c r="AE1" s="8"/>
    </row>
    <row r="2" spans="1:39" ht="33.75" customHeight="1">
      <c r="A2" s="8"/>
      <c r="B2" s="8"/>
      <c r="C2" s="8"/>
      <c r="D2" s="8"/>
      <c r="E2" s="8"/>
      <c r="F2" s="8"/>
      <c r="G2" s="48"/>
      <c r="H2" s="48"/>
      <c r="I2" s="48"/>
      <c r="J2" s="48"/>
      <c r="K2" s="48"/>
      <c r="L2" s="8"/>
      <c r="M2" s="48"/>
      <c r="N2" s="48"/>
      <c r="O2" s="48"/>
      <c r="P2" s="48"/>
      <c r="Q2" s="48"/>
      <c r="R2" s="8"/>
      <c r="S2" s="8"/>
      <c r="T2" s="8"/>
      <c r="U2" s="8"/>
      <c r="V2" s="8"/>
      <c r="W2" s="8"/>
      <c r="X2" s="8"/>
      <c r="Y2" s="8"/>
      <c r="Z2" s="8"/>
      <c r="AA2" s="8"/>
      <c r="AB2" s="8"/>
      <c r="AC2" s="8"/>
      <c r="AD2" s="8"/>
      <c r="AE2" s="8"/>
    </row>
    <row r="3" spans="1:39">
      <c r="A3" s="8"/>
      <c r="B3" s="8"/>
      <c r="C3" s="8"/>
      <c r="D3" s="8"/>
      <c r="E3" s="8"/>
      <c r="F3" s="8"/>
      <c r="G3" s="48"/>
      <c r="H3" s="48"/>
      <c r="I3" s="48"/>
      <c r="J3" s="48"/>
      <c r="K3" s="48"/>
      <c r="L3" s="8"/>
      <c r="M3" s="48"/>
      <c r="N3" s="48"/>
      <c r="O3" s="48"/>
      <c r="P3" s="48"/>
      <c r="Q3" s="48"/>
      <c r="R3" s="8"/>
      <c r="S3" s="8"/>
      <c r="T3" s="8"/>
      <c r="U3" s="8"/>
      <c r="V3" s="8"/>
      <c r="W3" s="8"/>
      <c r="X3" s="8"/>
      <c r="Y3" s="8"/>
      <c r="Z3" s="8"/>
      <c r="AA3" s="8"/>
      <c r="AB3" s="8"/>
      <c r="AC3" s="8"/>
      <c r="AD3" s="8"/>
      <c r="AE3" s="8"/>
    </row>
    <row r="4" spans="1:39" ht="15" thickBot="1">
      <c r="A4" s="8"/>
      <c r="B4" s="8"/>
      <c r="C4" s="8"/>
      <c r="D4" s="8"/>
      <c r="E4" s="8"/>
      <c r="F4" s="8"/>
      <c r="G4" s="48"/>
      <c r="H4" s="48"/>
      <c r="I4" s="48"/>
      <c r="J4" s="48"/>
      <c r="K4" s="48"/>
      <c r="L4" s="8"/>
      <c r="M4" s="48"/>
      <c r="N4" s="48"/>
      <c r="O4" s="48"/>
      <c r="P4" s="48"/>
      <c r="Q4" s="48"/>
      <c r="R4" s="8"/>
      <c r="S4" s="8"/>
      <c r="T4" s="8"/>
      <c r="U4" s="8"/>
      <c r="V4" s="8"/>
      <c r="W4" s="8"/>
      <c r="X4" s="8"/>
      <c r="Y4" s="8"/>
      <c r="Z4" s="8"/>
      <c r="AA4" s="8"/>
      <c r="AB4" s="8"/>
      <c r="AC4" s="8"/>
      <c r="AD4" s="8"/>
      <c r="AE4" s="8"/>
    </row>
    <row r="5" spans="1:39" ht="15" customHeight="1">
      <c r="A5" s="8"/>
      <c r="B5" s="256" t="s">
        <v>0</v>
      </c>
      <c r="C5" s="5"/>
      <c r="D5" s="5"/>
      <c r="E5" s="5"/>
      <c r="F5" s="258" t="s">
        <v>3</v>
      </c>
      <c r="G5" s="258" t="s">
        <v>146</v>
      </c>
      <c r="H5" s="52"/>
      <c r="I5" s="52"/>
      <c r="J5" s="52"/>
      <c r="K5" s="52"/>
      <c r="L5" s="263" t="s">
        <v>53</v>
      </c>
      <c r="M5" s="258" t="s">
        <v>146</v>
      </c>
      <c r="N5" s="52"/>
      <c r="O5" s="52"/>
      <c r="P5" s="52"/>
      <c r="Q5" s="52"/>
      <c r="R5" s="8"/>
      <c r="S5" s="8"/>
      <c r="T5" s="8"/>
      <c r="U5" s="8"/>
      <c r="V5" s="8"/>
      <c r="W5" s="8"/>
      <c r="X5" s="8"/>
      <c r="Y5" s="8"/>
      <c r="Z5" s="8"/>
      <c r="AA5" s="8"/>
      <c r="AB5" s="18" t="s">
        <v>50</v>
      </c>
      <c r="AC5" s="19"/>
      <c r="AD5" s="19"/>
      <c r="AE5" s="19"/>
      <c r="AL5" s="44" t="s">
        <v>118</v>
      </c>
      <c r="AM5" s="44" t="s">
        <v>119</v>
      </c>
    </row>
    <row r="6" spans="1:39" ht="51.75" customHeight="1" thickBot="1">
      <c r="A6" s="8"/>
      <c r="B6" s="257"/>
      <c r="C6" s="6" t="s">
        <v>2</v>
      </c>
      <c r="D6" s="6"/>
      <c r="E6" s="6" t="s">
        <v>54</v>
      </c>
      <c r="F6" s="259"/>
      <c r="G6" s="259"/>
      <c r="H6" s="53" t="s">
        <v>147</v>
      </c>
      <c r="I6" s="53" t="s">
        <v>148</v>
      </c>
      <c r="J6" s="53" t="s">
        <v>149</v>
      </c>
      <c r="K6" s="53" t="s">
        <v>150</v>
      </c>
      <c r="L6" s="264"/>
      <c r="M6" s="259"/>
      <c r="N6" s="53" t="s">
        <v>147</v>
      </c>
      <c r="O6" s="53" t="s">
        <v>148</v>
      </c>
      <c r="P6" s="53" t="s">
        <v>149</v>
      </c>
      <c r="Q6" s="53" t="s">
        <v>150</v>
      </c>
      <c r="R6" s="8"/>
      <c r="S6" s="8"/>
      <c r="T6" s="8"/>
      <c r="U6" s="8"/>
      <c r="V6" s="8"/>
      <c r="W6" s="8"/>
      <c r="X6" s="8"/>
      <c r="Y6" s="8"/>
      <c r="Z6" s="8"/>
      <c r="AA6" s="8"/>
      <c r="AB6" s="3" t="s">
        <v>2</v>
      </c>
      <c r="AC6" s="4" t="s">
        <v>3</v>
      </c>
      <c r="AD6" s="4" t="s">
        <v>53</v>
      </c>
      <c r="AE6" s="4"/>
      <c r="AF6" s="20" t="s">
        <v>109</v>
      </c>
      <c r="AG6" s="20" t="s">
        <v>110</v>
      </c>
      <c r="AH6" s="20" t="s">
        <v>114</v>
      </c>
      <c r="AI6" s="20" t="s">
        <v>117</v>
      </c>
      <c r="AL6" s="42" t="s">
        <v>121</v>
      </c>
      <c r="AM6" s="43">
        <f>'1. Current and Target States'!J5</f>
        <v>0.3</v>
      </c>
    </row>
    <row r="7" spans="1:39" ht="15" thickBot="1">
      <c r="A7" s="8"/>
      <c r="B7" s="11" t="s">
        <v>1</v>
      </c>
      <c r="C7" s="13" t="str">
        <f>LOOKUP($B7,'1. Current and Target States'!$B$15:$B$60,'1. Current and Target States'!$C$15:$C$60)</f>
        <v>Vulnerability Management</v>
      </c>
      <c r="D7" s="13" t="str">
        <f>LOOKUP($B7,'1. Current and Target States'!$B$15:$B$60,'1. Current and Target States'!$D$15:$D$60)</f>
        <v>POLICY</v>
      </c>
      <c r="E7" s="13" t="str">
        <f>LOOKUP($B7,'1. Current and Target States'!$B$15:$B$60,'1. Current and Target States'!$E$15:$E$60)</f>
        <v>There is a formal, documented, and current framework for the identification and prioritization of vulnerabilities.</v>
      </c>
      <c r="F7" s="13">
        <f>LOOKUP($B7,'1. Current and Target States'!$B$15:$B$60,'1. Current and Target States'!$G$15:$G$60)</f>
        <v>3</v>
      </c>
      <c r="G7" s="54">
        <f>IFERROR(IF($D7="policy",$F7*'1. Current and Target States'!$J$8,IF($D7="People",'CALC.1'!$F7*'1. Current and Target States'!$J$5,IF($D7="Process",'CALC.1'!$F7*'1. Current and Target States'!$J$6,'CALC.1'!$F7*'1. Current and Target States'!$J$7))),"")</f>
        <v>0.60000000000000009</v>
      </c>
      <c r="H7" s="54">
        <f>IF(G7=0,"",IF($D7="policy",5*$AM$9,IF($D7="People",5*$AM$6,IF($D7="Process",5*$AM$7,5*$AM$8))))</f>
        <v>1</v>
      </c>
      <c r="I7" s="253">
        <f>SUM(H7:H17)</f>
        <v>4</v>
      </c>
      <c r="J7" s="54">
        <f>G7*5/I$7</f>
        <v>0.75000000000000011</v>
      </c>
      <c r="K7" s="253">
        <f>SUM(J7:J17)</f>
        <v>3</v>
      </c>
      <c r="L7" s="13">
        <f>LOOKUP($B7,'1. Current and Target States'!$B$15:$B$60,'1. Current and Target States'!$J$15:$J$60)</f>
        <v>5</v>
      </c>
      <c r="M7" s="54">
        <f>IFERROR(IF($D7="policy",$L7*'1. Current and Target States'!$J$8,IF($D7="People",$L7*'1. Current and Target States'!$J$5,IF($D7="Process",$L7*'1. Current and Target States'!$J$6,$L7*'1. Current and Target States'!$J$7))),"")</f>
        <v>1</v>
      </c>
      <c r="N7" s="54">
        <f>IF(M7=0,"",IF($D7="policy",5*$AM$9,IF($D7="People",5*$AM$6,IF($D7="Process",5*$AM$7,5*$AM$8))))</f>
        <v>1</v>
      </c>
      <c r="O7" s="253">
        <f>SUM(N7:N17)</f>
        <v>1</v>
      </c>
      <c r="P7" s="54">
        <f>M7*5/O$7</f>
        <v>5</v>
      </c>
      <c r="Q7" s="253">
        <f>SUM(P7:P17)</f>
        <v>5</v>
      </c>
      <c r="R7" s="8"/>
      <c r="S7" s="8"/>
      <c r="T7" s="8"/>
      <c r="U7" s="8"/>
      <c r="V7" s="8"/>
      <c r="W7" s="8"/>
      <c r="X7" s="8"/>
      <c r="Y7" s="8"/>
      <c r="Z7" s="8"/>
      <c r="AA7" s="8"/>
      <c r="AB7" s="14" t="str">
        <f>LIST.1!B4</f>
        <v>Vulnerability Management</v>
      </c>
      <c r="AC7" s="17">
        <f>'1. Current and Target States'!H15</f>
        <v>3</v>
      </c>
      <c r="AD7" s="17">
        <f>'1. Current and Target States'!K15</f>
        <v>5</v>
      </c>
      <c r="AE7" s="16">
        <f>AC7/5</f>
        <v>0.6</v>
      </c>
      <c r="AF7" s="23">
        <f>IFERROR(AVERAGE('1. Current and Target States'!$H$15:$H$60),"")</f>
        <v>2.625</v>
      </c>
      <c r="AG7" s="23">
        <f>IFERROR(AVERAGE('1. Current and Target States'!$K$15:$K$60),"")</f>
        <v>3.5</v>
      </c>
      <c r="AH7" s="23">
        <f>COUNTIF($AC$7:$AC$10,"&lt;2")</f>
        <v>0</v>
      </c>
      <c r="AI7" s="23">
        <f>COUNTIFS($AC$7:$AC$10,"&gt;2",$AC$7:$AC$10,"&lt;3")</f>
        <v>3</v>
      </c>
      <c r="AL7" s="42" t="s">
        <v>122</v>
      </c>
      <c r="AM7" s="43">
        <f>'1. Current and Target States'!J6</f>
        <v>0.3</v>
      </c>
    </row>
    <row r="8" spans="1:39" ht="26.5" thickBot="1">
      <c r="A8" s="8"/>
      <c r="B8" s="9" t="s">
        <v>5</v>
      </c>
      <c r="C8" s="13">
        <f>LOOKUP($B8,'1. Current and Target States'!$B$15:$B$60,'1. Current and Target States'!$C$15:$C$60)</f>
        <v>0</v>
      </c>
      <c r="D8" s="13" t="str">
        <f>LOOKUP($B8,'1. Current and Target States'!$B$15:$B$60,'1. Current and Target States'!$D$15:$D$60)</f>
        <v>PROCESS</v>
      </c>
      <c r="E8" s="13" t="str">
        <f>LOOKUP($B8,'1. Current and Target States'!$B$15:$B$60,'1. Current and Target States'!$E$15:$E$60)</f>
        <v>There is a vulnerability identification process including scanning, penetration tests, and threat intelligence feeds.</v>
      </c>
      <c r="F8" s="13">
        <f>LOOKUP($B8,'1. Current and Target States'!$B$15:$B$60,'1. Current and Target States'!$G$15:$G$60)</f>
        <v>1</v>
      </c>
      <c r="G8" s="54">
        <f>IFERROR(IF(D8="policy",F8*'1. Current and Target States'!$J$8,IF(D8="People",'CALC.1'!F8*'1. Current and Target States'!$J$5,IF(D8="Process",'CALC.1'!F8*'1. Current and Target States'!$J$6,'CALC.1'!F8*'1. Current and Target States'!$J$7))),"")</f>
        <v>0.3</v>
      </c>
      <c r="H8" s="54">
        <f t="shared" ref="H8:H52" si="0">IF(G8=0,"",IF($D8="policy",5*$AM$9,IF($D8="People",5*$AM$6,IF($D8="Process",5*$AM$7,5*$AM$8))))</f>
        <v>1.5</v>
      </c>
      <c r="I8" s="254"/>
      <c r="J8" s="54">
        <f>G8*5/I$7</f>
        <v>0.375</v>
      </c>
      <c r="K8" s="254"/>
      <c r="L8" s="13">
        <f>LOOKUP($B8,'1. Current and Target States'!$B$15:$B$60,'1. Current and Target States'!$J$15:$J$60)</f>
        <v>0</v>
      </c>
      <c r="M8" s="54">
        <f>IFERROR(IF($D8="policy",$L8*'1. Current and Target States'!$J$8,IF($D8="People",$L8*'1. Current and Target States'!$J$5,IF($D8="Process",$L8*'1. Current and Target States'!$J$6,$L8*'1. Current and Target States'!$J$7))),"")</f>
        <v>0</v>
      </c>
      <c r="N8" s="54" t="str">
        <f t="shared" ref="N8:N52" si="1">IF(M8=0,"",IF($D8="policy",5*$AM$9,IF($D8="People",5*$AM$6,IF($D8="Process",5*$AM$7,5*$AM$8))))</f>
        <v/>
      </c>
      <c r="O8" s="254"/>
      <c r="P8" s="54">
        <f t="shared" ref="P8:P16" si="2">M8*5/O$7</f>
        <v>0</v>
      </c>
      <c r="Q8" s="254"/>
      <c r="R8" s="8"/>
      <c r="S8" s="8"/>
      <c r="T8" s="8"/>
      <c r="U8" s="8"/>
      <c r="V8" s="8"/>
      <c r="W8" s="8"/>
      <c r="X8" s="8"/>
      <c r="Y8" s="8"/>
      <c r="Z8" s="8"/>
      <c r="AA8" s="8"/>
      <c r="AB8" s="14" t="str">
        <f>LIST.1!B5</f>
        <v>Threat Intelligence</v>
      </c>
      <c r="AC8" s="17">
        <f>'1. Current and Target States'!H26</f>
        <v>2.5</v>
      </c>
      <c r="AD8" s="17">
        <f>'1. Current and Target States'!K26</f>
        <v>3.0000000000000004</v>
      </c>
      <c r="AE8" s="16">
        <f>AC8/5</f>
        <v>0.5</v>
      </c>
      <c r="AL8" s="42" t="s">
        <v>88</v>
      </c>
      <c r="AM8" s="43">
        <f>'1. Current and Target States'!J7</f>
        <v>0.2</v>
      </c>
    </row>
    <row r="9" spans="1:39" ht="15" thickBot="1">
      <c r="A9" s="8"/>
      <c r="B9" s="10" t="s">
        <v>6</v>
      </c>
      <c r="C9" s="13">
        <f>LOOKUP($B9,'1. Current and Target States'!$B$15:$B$60,'1. Current and Target States'!$C$15:$C$60)</f>
        <v>0</v>
      </c>
      <c r="D9" s="13" t="str">
        <f>LOOKUP($B9,'1. Current and Target States'!$B$15:$B$60,'1. Current and Target States'!$D$15:$D$60)</f>
        <v>PROCESS</v>
      </c>
      <c r="E9" s="13" t="str">
        <f>LOOKUP($B9,'1. Current and Target States'!$B$15:$B$60,'1. Current and Target States'!$E$15:$E$60)</f>
        <v>There is an established vulnerability prioritization process.</v>
      </c>
      <c r="F9" s="13">
        <f>LOOKUP($B9,'1. Current and Target States'!$B$15:$B$60,'1. Current and Target States'!$G$15:$G$60)</f>
        <v>5</v>
      </c>
      <c r="G9" s="54">
        <f>IFERROR(IF(D9="policy",F9*'1. Current and Target States'!$J$8,IF(D9="People",'CALC.1'!F9*'1. Current and Target States'!$J$5,IF(D9="Process",'CALC.1'!F9*'1. Current and Target States'!$J$6,'CALC.1'!F9*'1. Current and Target States'!$J$7))),"")</f>
        <v>1.5</v>
      </c>
      <c r="H9" s="54">
        <f t="shared" si="0"/>
        <v>1.5</v>
      </c>
      <c r="I9" s="254"/>
      <c r="J9" s="54">
        <f t="shared" ref="J9:J17" si="3">G9*5/I$7</f>
        <v>1.875</v>
      </c>
      <c r="K9" s="254"/>
      <c r="L9" s="13">
        <f>LOOKUP($B9,'1. Current and Target States'!$B$15:$B$60,'1. Current and Target States'!$J$15:$J$60)</f>
        <v>0</v>
      </c>
      <c r="M9" s="54">
        <f>IFERROR(IF($D9="policy",$L9*'1. Current and Target States'!$J$8,IF($D9="People",$L9*'1. Current and Target States'!$J$5,IF($D9="Process",$L9*'1. Current and Target States'!$J$6,$L9*'1. Current and Target States'!$J$7))),"")</f>
        <v>0</v>
      </c>
      <c r="N9" s="54" t="str">
        <f t="shared" si="1"/>
        <v/>
      </c>
      <c r="O9" s="254"/>
      <c r="P9" s="54">
        <f>M9*5/O$7</f>
        <v>0</v>
      </c>
      <c r="Q9" s="254"/>
      <c r="R9" s="8"/>
      <c r="S9" s="8"/>
      <c r="T9" s="8"/>
      <c r="U9" s="8"/>
      <c r="V9" s="8"/>
      <c r="W9" s="8"/>
      <c r="X9" s="8"/>
      <c r="Y9" s="8"/>
      <c r="Z9" s="8"/>
      <c r="AA9" s="8"/>
      <c r="AB9" s="14" t="str">
        <f>LIST.1!B6</f>
        <v>Security Operations</v>
      </c>
      <c r="AC9" s="17">
        <f>'1. Current and Target States'!H37</f>
        <v>2.5</v>
      </c>
      <c r="AD9" s="17">
        <f>'1. Current and Target States'!K37</f>
        <v>3.0000000000000004</v>
      </c>
      <c r="AE9" s="40">
        <f>AC9/5</f>
        <v>0.5</v>
      </c>
      <c r="AL9" s="45" t="s">
        <v>123</v>
      </c>
      <c r="AM9" s="43">
        <f>'1. Current and Target States'!J8</f>
        <v>0.2</v>
      </c>
    </row>
    <row r="10" spans="1:39" ht="15" thickBot="1">
      <c r="A10" s="8"/>
      <c r="B10" s="11" t="s">
        <v>7</v>
      </c>
      <c r="C10" s="13">
        <f>LOOKUP($B10,'1. Current and Target States'!$B$15:$B$60,'1. Current and Target States'!$C$15:$C$60)</f>
        <v>0</v>
      </c>
      <c r="D10" s="13" t="str">
        <f>LOOKUP($B10,'1. Current and Target States'!$B$15:$B$60,'1. Current and Target States'!$D$15:$D$60)</f>
        <v>PROCESS</v>
      </c>
      <c r="E10" s="13" t="str">
        <f>LOOKUP($B10,'1. Current and Target States'!$B$15:$B$60,'1. Current and Target States'!$E$15:$E$60)</f>
        <v>There is a vulnerability remediation process, which includes patching, but also extends to work-arounds, configuration changes, and even risk acceptance.</v>
      </c>
      <c r="F10" s="13">
        <f>LOOKUP($B10,'1. Current and Target States'!$B$15:$B$60,'1. Current and Target States'!$G$15:$G$60)</f>
        <v>0</v>
      </c>
      <c r="G10" s="54">
        <f>IFERROR(IF(D10="policy",F10*'1. Current and Target States'!$J$8,IF(D10="People",'CALC.1'!F10*'1. Current and Target States'!$J$5,IF(D10="Process",'CALC.1'!F10*'1. Current and Target States'!$J$6,'CALC.1'!F10*'1. Current and Target States'!$J$7))),"")</f>
        <v>0</v>
      </c>
      <c r="H10" s="54" t="str">
        <f t="shared" si="0"/>
        <v/>
      </c>
      <c r="I10" s="254"/>
      <c r="J10" s="54">
        <f>G10*5/I$7</f>
        <v>0</v>
      </c>
      <c r="K10" s="254"/>
      <c r="L10" s="13">
        <f>LOOKUP($B10,'1. Current and Target States'!$B$15:$B$60,'1. Current and Target States'!$J$15:$J$60)</f>
        <v>0</v>
      </c>
      <c r="M10" s="54">
        <f>IFERROR(IF($D10="policy",$L10*'1. Current and Target States'!$J$8,IF($D10="People",$L10*'1. Current and Target States'!$J$5,IF($D10="Process",$L10*'1. Current and Target States'!$J$6,$L10*'1. Current and Target States'!$J$7))),"")</f>
        <v>0</v>
      </c>
      <c r="N10" s="54" t="str">
        <f t="shared" si="1"/>
        <v/>
      </c>
      <c r="O10" s="254"/>
      <c r="P10" s="54">
        <f t="shared" si="2"/>
        <v>0</v>
      </c>
      <c r="Q10" s="254"/>
      <c r="R10" s="8"/>
      <c r="S10" s="8"/>
      <c r="T10" s="8"/>
      <c r="U10" s="8"/>
      <c r="V10" s="8"/>
      <c r="W10" s="8"/>
      <c r="X10" s="8"/>
      <c r="Y10" s="8"/>
      <c r="Z10" s="8"/>
      <c r="AA10" s="8"/>
      <c r="AB10" s="14" t="str">
        <f>LIST.1!B7</f>
        <v>Incident Response</v>
      </c>
      <c r="AC10" s="17">
        <f>'1. Current and Target States'!H52</f>
        <v>2.5</v>
      </c>
      <c r="AD10" s="17">
        <f>'1. Current and Target States'!K52</f>
        <v>3.0000000000000004</v>
      </c>
      <c r="AE10" s="16">
        <f>AC10/5</f>
        <v>0.5</v>
      </c>
      <c r="AL10" s="46" t="s">
        <v>120</v>
      </c>
      <c r="AM10" s="47">
        <f>SUM(AM6:AM9)</f>
        <v>1</v>
      </c>
    </row>
    <row r="11" spans="1:39" ht="15" thickBot="1">
      <c r="A11" s="8"/>
      <c r="B11" s="9" t="s">
        <v>8</v>
      </c>
      <c r="C11" s="13">
        <f>LOOKUP($B11,'1. Current and Target States'!$B$15:$B$60,'1. Current and Target States'!$C$15:$C$60)</f>
        <v>0</v>
      </c>
      <c r="D11" s="13" t="str">
        <f>LOOKUP($B11,'1. Current and Target States'!$B$15:$B$60,'1. Current and Target States'!$D$15:$D$60)</f>
        <v>PROCESS</v>
      </c>
      <c r="E11" s="13" t="str">
        <f>LOOKUP($B11,'1. Current and Target States'!$B$15:$B$60,'1. Current and Target States'!$E$15:$E$60)</f>
        <v>Patching efforts are actively documented, tracked, analyzed, and communicated.</v>
      </c>
      <c r="F11" s="13">
        <f>LOOKUP($B11,'1. Current and Target States'!$B$15:$B$60,'1. Current and Target States'!$G$15:$G$60)</f>
        <v>0</v>
      </c>
      <c r="G11" s="54">
        <f>IFERROR(IF(D11="policy",F11*'1. Current and Target States'!$J$8,IF(D11="People",'CALC.1'!F11*'1. Current and Target States'!$J$5,IF(D11="Process",'CALC.1'!F11*'1. Current and Target States'!$J$6,'CALC.1'!F11*'1. Current and Target States'!$J$7))),"")</f>
        <v>0</v>
      </c>
      <c r="H11" s="54" t="str">
        <f t="shared" si="0"/>
        <v/>
      </c>
      <c r="I11" s="254"/>
      <c r="J11" s="54">
        <f t="shared" si="3"/>
        <v>0</v>
      </c>
      <c r="K11" s="254"/>
      <c r="L11" s="13">
        <f>LOOKUP($B11,'1. Current and Target States'!$B$15:$B$60,'1. Current and Target States'!$J$15:$J$60)</f>
        <v>0</v>
      </c>
      <c r="M11" s="54">
        <f>IFERROR(IF($D11="policy",$L11*'1. Current and Target States'!$J$8,IF($D11="People",$L11*'1. Current and Target States'!$J$5,IF($D11="Process",$L11*'1. Current and Target States'!$J$6,$L11*'1. Current and Target States'!$J$7))),"")</f>
        <v>0</v>
      </c>
      <c r="N11" s="54" t="str">
        <f t="shared" si="1"/>
        <v/>
      </c>
      <c r="O11" s="254"/>
      <c r="P11" s="54">
        <f t="shared" si="2"/>
        <v>0</v>
      </c>
      <c r="Q11" s="254"/>
      <c r="R11" s="8"/>
      <c r="S11" s="8"/>
      <c r="T11" s="8"/>
      <c r="U11" s="8"/>
      <c r="V11" s="8"/>
      <c r="W11" s="8"/>
      <c r="X11" s="8"/>
      <c r="Y11" s="8"/>
      <c r="Z11" s="8"/>
      <c r="AA11" s="8"/>
      <c r="AB11" s="8"/>
      <c r="AC11" s="8"/>
      <c r="AD11" s="8"/>
      <c r="AE11" s="8"/>
    </row>
    <row r="12" spans="1:39" ht="15" thickBot="1">
      <c r="A12" s="8"/>
      <c r="B12" s="9" t="s">
        <v>9</v>
      </c>
      <c r="C12" s="13">
        <f>LOOKUP($B12,'1. Current and Target States'!$B$15:$B$60,'1. Current and Target States'!$C$15:$C$60)</f>
        <v>0</v>
      </c>
      <c r="D12" s="13" t="str">
        <f>LOOKUP($B12,'1. Current and Target States'!$B$15:$B$60,'1. Current and Target States'!$D$15:$D$60)</f>
        <v>PROCESS</v>
      </c>
      <c r="E12" s="13" t="str">
        <f>LOOKUP($B12,'1. Current and Target States'!$B$15:$B$60,'1. Current and Target States'!$E$15:$E$60)</f>
        <v>Remediation efforts are adequately deployed, assessed, and evaluated in a test environment before implemented organization-wide.</v>
      </c>
      <c r="F12" s="13">
        <f>LOOKUP($B12,'1. Current and Target States'!$B$15:$B$60,'1. Current and Target States'!$G$15:$G$60)</f>
        <v>0</v>
      </c>
      <c r="G12" s="54">
        <f>IFERROR(IF(D12="policy",F12*'1. Current and Target States'!$J$8,IF(D12="People",'CALC.1'!F12*'1. Current and Target States'!$J$5,IF(D12="Process",'CALC.1'!F12*'1. Current and Target States'!$J$6,'CALC.1'!F12*'1. Current and Target States'!$J$7))),"")</f>
        <v>0</v>
      </c>
      <c r="H12" s="54" t="str">
        <f t="shared" si="0"/>
        <v/>
      </c>
      <c r="I12" s="254"/>
      <c r="J12" s="54">
        <f t="shared" si="3"/>
        <v>0</v>
      </c>
      <c r="K12" s="254"/>
      <c r="L12" s="13">
        <f>LOOKUP($B12,'1. Current and Target States'!$B$15:$B$60,'1. Current and Target States'!$J$15:$J$60)</f>
        <v>0</v>
      </c>
      <c r="M12" s="54">
        <f>IFERROR(IF($D12="policy",$L12*'1. Current and Target States'!$J$8,IF($D12="People",$L12*'1. Current and Target States'!$J$5,IF($D12="Process",$L12*'1. Current and Target States'!$J$6,$L12*'1. Current and Target States'!$J$7))),"")</f>
        <v>0</v>
      </c>
      <c r="N12" s="54" t="str">
        <f t="shared" si="1"/>
        <v/>
      </c>
      <c r="O12" s="254"/>
      <c r="P12" s="54">
        <f t="shared" si="2"/>
        <v>0</v>
      </c>
      <c r="Q12" s="254"/>
      <c r="R12" s="8"/>
      <c r="S12" s="8"/>
      <c r="T12" s="8"/>
      <c r="U12" s="8"/>
      <c r="V12" s="8"/>
      <c r="W12" s="8"/>
      <c r="X12" s="8"/>
      <c r="Y12" s="8"/>
      <c r="Z12" s="8"/>
      <c r="AA12" s="8"/>
      <c r="AB12" s="8"/>
      <c r="AC12" s="8"/>
      <c r="AD12" s="8"/>
      <c r="AE12" s="8"/>
    </row>
    <row r="13" spans="1:39" ht="15" thickBot="1">
      <c r="A13" s="8"/>
      <c r="B13" s="9" t="s">
        <v>10</v>
      </c>
      <c r="C13" s="13">
        <f>LOOKUP($B13,'1. Current and Target States'!$B$15:$B$60,'1. Current and Target States'!$C$15:$C$60)</f>
        <v>0</v>
      </c>
      <c r="D13" s="13" t="str">
        <f>LOOKUP($B13,'1. Current and Target States'!$B$15:$B$60,'1. Current and Target States'!$D$15:$D$60)</f>
        <v>PROCESS</v>
      </c>
      <c r="E13" s="13" t="str">
        <f>LOOKUP($B13,'1. Current and Target States'!$B$15:$B$60,'1. Current and Target States'!$E$15:$E$60)</f>
        <v>There is a formal process for the initiation and management of penetration testing, red teaming, and table top exercises.</v>
      </c>
      <c r="F13" s="13">
        <f>LOOKUP($B13,'1. Current and Target States'!$B$15:$B$60,'1. Current and Target States'!$G$15:$G$60)</f>
        <v>0</v>
      </c>
      <c r="G13" s="54">
        <f>IFERROR(IF(D13="policy",F13*'1. Current and Target States'!$J$8,IF(D13="People",'CALC.1'!F13*'1. Current and Target States'!$J$5,IF(D13="Process",'CALC.1'!F13*'1. Current and Target States'!$J$6,'CALC.1'!F13*'1. Current and Target States'!$J$7))),"")</f>
        <v>0</v>
      </c>
      <c r="H13" s="54" t="str">
        <f t="shared" si="0"/>
        <v/>
      </c>
      <c r="I13" s="254"/>
      <c r="J13" s="54">
        <f>G13*5/I$7</f>
        <v>0</v>
      </c>
      <c r="K13" s="254"/>
      <c r="L13" s="13">
        <f>LOOKUP($B13,'1. Current and Target States'!$B$15:$B$60,'1. Current and Target States'!$J$15:$J$60)</f>
        <v>0</v>
      </c>
      <c r="M13" s="54">
        <f>IFERROR(IF($D13="policy",$L13*'1. Current and Target States'!$J$8,IF($D13="People",$L13*'1. Current and Target States'!$J$5,IF($D13="Process",$L13*'1. Current and Target States'!$J$6,$L13*'1. Current and Target States'!$J$7))),"")</f>
        <v>0</v>
      </c>
      <c r="N13" s="54" t="str">
        <f t="shared" si="1"/>
        <v/>
      </c>
      <c r="O13" s="254"/>
      <c r="P13" s="54">
        <f t="shared" si="2"/>
        <v>0</v>
      </c>
      <c r="Q13" s="254"/>
      <c r="R13" s="8"/>
      <c r="S13" s="8"/>
      <c r="T13" s="8"/>
      <c r="U13" s="8"/>
      <c r="V13" s="8"/>
      <c r="W13" s="8"/>
      <c r="X13" s="8"/>
      <c r="Y13" s="8"/>
      <c r="Z13" s="8"/>
      <c r="AA13" s="8"/>
      <c r="AB13" s="8"/>
      <c r="AC13" s="8"/>
      <c r="AD13" s="8"/>
      <c r="AE13" s="8"/>
    </row>
    <row r="14" spans="1:39" ht="15" thickBot="1">
      <c r="A14" s="8"/>
      <c r="B14" s="9" t="s">
        <v>11</v>
      </c>
      <c r="C14" s="13">
        <f>LOOKUP($B14,'1. Current and Target States'!$B$15:$B$60,'1. Current and Target States'!$C$15:$C$60)</f>
        <v>0</v>
      </c>
      <c r="D14" s="13" t="str">
        <f>LOOKUP($B14,'1. Current and Target States'!$B$15:$B$60,'1. Current and Target States'!$D$15:$D$60)</f>
        <v>PROCESS</v>
      </c>
      <c r="E14" s="13" t="str">
        <f>LOOKUP($B14,'1. Current and Target States'!$B$15:$B$60,'1. Current and Target States'!$E$15:$E$60)</f>
        <v>There is a prioritization and remediation process when reviewing penetration test results.</v>
      </c>
      <c r="F14" s="13">
        <f>LOOKUP($B14,'1. Current and Target States'!$B$15:$B$60,'1. Current and Target States'!$G$15:$G$60)</f>
        <v>0</v>
      </c>
      <c r="G14" s="54">
        <f>IFERROR(IF(D14="policy",F14*'1. Current and Target States'!$J$8,IF(D14="People",'CALC.1'!F14*'1. Current and Target States'!$J$5,IF(D14="Process",'CALC.1'!F14*'1. Current and Target States'!$J$6,'CALC.1'!F14*'1. Current and Target States'!$J$7))),"")</f>
        <v>0</v>
      </c>
      <c r="H14" s="54" t="str">
        <f t="shared" si="0"/>
        <v/>
      </c>
      <c r="I14" s="254"/>
      <c r="J14" s="54">
        <f t="shared" si="3"/>
        <v>0</v>
      </c>
      <c r="K14" s="254"/>
      <c r="L14" s="13">
        <f>LOOKUP($B14,'1. Current and Target States'!$B$15:$B$60,'1. Current and Target States'!$J$15:$J$60)</f>
        <v>0</v>
      </c>
      <c r="M14" s="54">
        <f>IFERROR(IF($D14="policy",$L14*'1. Current and Target States'!$J$8,IF($D14="People",$L14*'1. Current and Target States'!$J$5,IF($D14="Process",$L14*'1. Current and Target States'!$J$6,$L14*'1. Current and Target States'!$J$7))),"")</f>
        <v>0</v>
      </c>
      <c r="N14" s="54" t="str">
        <f t="shared" si="1"/>
        <v/>
      </c>
      <c r="O14" s="254"/>
      <c r="P14" s="54">
        <f t="shared" si="2"/>
        <v>0</v>
      </c>
      <c r="Q14" s="254"/>
      <c r="R14" s="8"/>
      <c r="S14" s="8"/>
      <c r="T14" s="8"/>
      <c r="U14" s="8"/>
      <c r="V14" s="8"/>
      <c r="W14" s="8"/>
      <c r="X14" s="8"/>
      <c r="Y14" s="8"/>
      <c r="Z14" s="8"/>
      <c r="AA14" s="8"/>
      <c r="AB14" s="8"/>
      <c r="AC14" s="8"/>
      <c r="AD14" s="8"/>
      <c r="AE14" s="8"/>
    </row>
    <row r="15" spans="1:39" ht="15" thickBot="1">
      <c r="A15" s="8"/>
      <c r="B15" s="9" t="s">
        <v>12</v>
      </c>
      <c r="C15" s="13">
        <f>LOOKUP($B15,'1. Current and Target States'!$B$15:$B$60,'1. Current and Target States'!$C$15:$C$60)</f>
        <v>0</v>
      </c>
      <c r="D15" s="13" t="str">
        <f>LOOKUP($B15,'1. Current and Target States'!$B$15:$B$60,'1. Current and Target States'!$D$15:$D$60)</f>
        <v>PROCESS</v>
      </c>
      <c r="E15" s="13" t="str">
        <f>LOOKUP($B15,'1. Current and Target States'!$B$15:$B$60,'1. Current and Target States'!$E$15:$E$60)</f>
        <v>There are vulnerability management metrics to provide oversight into the above bullet points.</v>
      </c>
      <c r="F15" s="13">
        <f>LOOKUP($B15,'1. Current and Target States'!$B$15:$B$60,'1. Current and Target States'!$G$15:$G$60)</f>
        <v>0</v>
      </c>
      <c r="G15" s="54">
        <f>IFERROR(IF(D15="policy",F15*'1. Current and Target States'!$J$8,IF(D15="People",'CALC.1'!F15*'1. Current and Target States'!$J$5,IF(D15="Process",'CALC.1'!F15*'1. Current and Target States'!$J$6,'CALC.1'!F15*'1. Current and Target States'!$J$7))),"")</f>
        <v>0</v>
      </c>
      <c r="H15" s="54" t="str">
        <f t="shared" si="0"/>
        <v/>
      </c>
      <c r="I15" s="254"/>
      <c r="J15" s="54">
        <f t="shared" si="3"/>
        <v>0</v>
      </c>
      <c r="K15" s="254"/>
      <c r="L15" s="13">
        <f>LOOKUP($B15,'1. Current and Target States'!$B$15:$B$60,'1. Current and Target States'!$J$15:$J$60)</f>
        <v>0</v>
      </c>
      <c r="M15" s="54">
        <f>IFERROR(IF($D15="policy",$L15*'1. Current and Target States'!$J$8,IF($D15="People",$L15*'1. Current and Target States'!$J$5,IF($D15="Process",$L15*'1. Current and Target States'!$J$6,$L15*'1. Current and Target States'!$J$7))),"")</f>
        <v>0</v>
      </c>
      <c r="N15" s="54" t="str">
        <f t="shared" si="1"/>
        <v/>
      </c>
      <c r="O15" s="254"/>
      <c r="P15" s="54">
        <f t="shared" si="2"/>
        <v>0</v>
      </c>
      <c r="Q15" s="254"/>
      <c r="R15" s="8"/>
      <c r="S15" s="8"/>
      <c r="T15" s="8"/>
      <c r="U15" s="8"/>
      <c r="V15" s="8"/>
      <c r="W15" s="8"/>
      <c r="X15" s="8"/>
      <c r="Y15" s="8"/>
      <c r="Z15" s="8"/>
      <c r="AA15" s="8"/>
      <c r="AB15" s="8"/>
      <c r="AC15" s="8"/>
      <c r="AD15" s="8"/>
      <c r="AE15" s="8"/>
    </row>
    <row r="16" spans="1:39" ht="15" thickBot="1">
      <c r="A16" s="8"/>
      <c r="B16" s="9" t="s">
        <v>13</v>
      </c>
      <c r="C16" s="13">
        <f>LOOKUP($B16,'1. Current and Target States'!$B$15:$B$60,'1. Current and Target States'!$C$15:$C$60)</f>
        <v>0</v>
      </c>
      <c r="D16" s="13" t="str">
        <f>LOOKUP($B16,'1. Current and Target States'!$B$15:$B$60,'1. Current and Target States'!$D$15:$D$60)</f>
        <v>PEOPLE</v>
      </c>
      <c r="E16" s="13" t="str">
        <f>LOOKUP($B16,'1. Current and Target States'!$B$15:$B$60,'1. Current and Target States'!$E$15:$E$60)</f>
        <v>There are defined roles and responsibilities for both patching and vulnerability remediation efforts.</v>
      </c>
      <c r="F16" s="13">
        <f>LOOKUP($B16,'1. Current and Target States'!$B$15:$B$60,'1. Current and Target States'!$G$15:$G$60)</f>
        <v>0</v>
      </c>
      <c r="G16" s="54">
        <f>IFERROR(IF(D16="policy",F16*'1. Current and Target States'!$J$8,IF(D16="People",'CALC.1'!F16*'1. Current and Target States'!$J$5,IF(D16="Process",'CALC.1'!F16*'1. Current and Target States'!$J$6,'CALC.1'!F16*'1. Current and Target States'!$J$7))),"")</f>
        <v>0</v>
      </c>
      <c r="H16" s="54" t="str">
        <f t="shared" si="0"/>
        <v/>
      </c>
      <c r="I16" s="254"/>
      <c r="J16" s="54">
        <f t="shared" si="3"/>
        <v>0</v>
      </c>
      <c r="K16" s="254"/>
      <c r="L16" s="13">
        <f>LOOKUP($B16,'1. Current and Target States'!$B$15:$B$60,'1. Current and Target States'!$J$15:$J$60)</f>
        <v>0</v>
      </c>
      <c r="M16" s="54">
        <f>IFERROR(IF($D16="policy",$L16*'1. Current and Target States'!$J$8,IF($D16="People",$L16*'1. Current and Target States'!$J$5,IF($D16="Process",$L16*'1. Current and Target States'!$J$6,$L16*'1. Current and Target States'!$J$7))),"")</f>
        <v>0</v>
      </c>
      <c r="N16" s="54" t="str">
        <f t="shared" si="1"/>
        <v/>
      </c>
      <c r="O16" s="254"/>
      <c r="P16" s="54">
        <f t="shared" si="2"/>
        <v>0</v>
      </c>
      <c r="Q16" s="254"/>
      <c r="R16" s="8"/>
      <c r="S16" s="8"/>
      <c r="T16" s="8"/>
      <c r="U16" s="8"/>
      <c r="V16" s="8"/>
      <c r="W16" s="8"/>
      <c r="X16" s="8"/>
      <c r="Y16" s="8"/>
      <c r="Z16" s="8"/>
      <c r="AA16" s="8"/>
      <c r="AB16" s="8"/>
      <c r="AC16" s="8"/>
      <c r="AD16" s="8"/>
      <c r="AE16" s="8"/>
    </row>
    <row r="17" spans="1:31" ht="15" thickBot="1">
      <c r="A17" s="8"/>
      <c r="B17" s="9" t="s">
        <v>14</v>
      </c>
      <c r="C17" s="13">
        <f>LOOKUP($B17,'1. Current and Target States'!$B$15:$B$60,'1. Current and Target States'!$C$15:$C$60)</f>
        <v>0</v>
      </c>
      <c r="D17" s="13" t="str">
        <f>LOOKUP($B17,'1. Current and Target States'!$B$15:$B$60,'1. Current and Target States'!$D$15:$D$60)</f>
        <v>TECHNOLOGY</v>
      </c>
      <c r="E17" s="13" t="str">
        <f>LOOKUP($B17,'1. Current and Target States'!$B$15:$B$60,'1. Current and Target States'!$E$15:$E$60)</f>
        <v xml:space="preserve">A vulnerability management platform has been selected and implemented. </v>
      </c>
      <c r="F17" s="13">
        <f>LOOKUP($B17,'1. Current and Target States'!$B$15:$B$60,'1. Current and Target States'!$G$15:$G$60)</f>
        <v>0</v>
      </c>
      <c r="G17" s="54">
        <f>IFERROR(IF(D17="policy",F17*'1. Current and Target States'!$J$8,IF(D17="People",'CALC.1'!F17*'1. Current and Target States'!$J$5,IF(D17="Process",'CALC.1'!F17*'1. Current and Target States'!$J$6,'CALC.1'!F17*'1. Current and Target States'!$J$7))),"")</f>
        <v>0</v>
      </c>
      <c r="H17" s="54" t="str">
        <f t="shared" si="0"/>
        <v/>
      </c>
      <c r="I17" s="255"/>
      <c r="J17" s="54">
        <f t="shared" si="3"/>
        <v>0</v>
      </c>
      <c r="K17" s="255"/>
      <c r="L17" s="13">
        <f>LOOKUP($B17,'1. Current and Target States'!$B$15:$B$60,'1. Current and Target States'!$J$15:$J$60)</f>
        <v>0</v>
      </c>
      <c r="M17" s="54">
        <f>IFERROR(IF($D17="policy",$L17*'1. Current and Target States'!$J$8,IF($D17="People",$L17*'1. Current and Target States'!$J$5,IF($D17="Process",$L17*'1. Current and Target States'!$J$6,$L17*'1. Current and Target States'!$J$7))),"")</f>
        <v>0</v>
      </c>
      <c r="N17" s="54" t="str">
        <f t="shared" si="1"/>
        <v/>
      </c>
      <c r="O17" s="255"/>
      <c r="P17" s="54">
        <f>M17*5/O$7</f>
        <v>0</v>
      </c>
      <c r="Q17" s="255"/>
      <c r="R17" s="8"/>
      <c r="S17" s="8"/>
      <c r="T17" s="8"/>
      <c r="U17" s="8"/>
      <c r="V17" s="8"/>
      <c r="W17" s="8"/>
      <c r="X17" s="8"/>
      <c r="Y17" s="8"/>
      <c r="Z17" s="8"/>
      <c r="AA17" s="8"/>
      <c r="AB17" s="8"/>
      <c r="AC17" s="8"/>
      <c r="AD17" s="8"/>
      <c r="AE17" s="8"/>
    </row>
    <row r="18" spans="1:31" ht="15" thickBot="1">
      <c r="A18" s="8"/>
      <c r="B18" s="9" t="s">
        <v>15</v>
      </c>
      <c r="C18" s="13" t="str">
        <f>LOOKUP($B18,'1. Current and Target States'!$B$15:$B$60,'1. Current and Target States'!$C$15:$C$60)</f>
        <v>Threat Intelligence</v>
      </c>
      <c r="D18" s="13" t="str">
        <f>LOOKUP($B18,'1. Current and Target States'!$B$15:$B$60,'1. Current and Target States'!$D$15:$D$60)</f>
        <v>POLICY</v>
      </c>
      <c r="E18" s="13" t="str">
        <f>LOOKUP($B18,'1. Current and Target States'!$B$15:$B$60,'1. Current and Target States'!$E$15:$E$60)</f>
        <v xml:space="preserve">Internal and external intelligence publication standards and reporting procedures (alerts, reports, and briefings) have been formalized and documented. </v>
      </c>
      <c r="F18" s="13">
        <f>LOOKUP($B18,'1. Current and Target States'!$B$15:$B$60,'1. Current and Target States'!$G$15:$G$60)</f>
        <v>2.5</v>
      </c>
      <c r="G18" s="54">
        <f>IFERROR(IF(D18="policy",F18*'1. Current and Target States'!$J$8,IF(D18="People",'CALC.1'!F18*'1. Current and Target States'!$J$5,IF(D18="Process",'CALC.1'!F18*'1. Current and Target States'!$J$6,'CALC.1'!F18*'1. Current and Target States'!$J$7))),"")</f>
        <v>0.5</v>
      </c>
      <c r="H18" s="54">
        <f t="shared" si="0"/>
        <v>1</v>
      </c>
      <c r="I18" s="253">
        <f>SUM(H18:H28)</f>
        <v>1</v>
      </c>
      <c r="J18" s="54">
        <f>G18*5/I$18</f>
        <v>2.5</v>
      </c>
      <c r="K18" s="253">
        <f>SUM(J18:J28)</f>
        <v>2.5</v>
      </c>
      <c r="L18" s="13">
        <f>LOOKUP($B18,'1. Current and Target States'!$B$15:$B$60,'1. Current and Target States'!$J$15:$J$60)</f>
        <v>3</v>
      </c>
      <c r="M18" s="54">
        <f>IFERROR(IF($D18="policy",$L18*'1. Current and Target States'!$J$8,IF($D18="People",$L18*'1. Current and Target States'!$J$5,IF($D18="Process",$L18*'1. Current and Target States'!$J$6,$L18*'1. Current and Target States'!$J$7))),"")</f>
        <v>0.60000000000000009</v>
      </c>
      <c r="N18" s="54">
        <f t="shared" si="1"/>
        <v>1</v>
      </c>
      <c r="O18" s="253">
        <f>SUM(N18:N28)</f>
        <v>1</v>
      </c>
      <c r="P18" s="54">
        <f>M18*5/$O$18</f>
        <v>3.0000000000000004</v>
      </c>
      <c r="Q18" s="253">
        <f>SUM(P18:P28)</f>
        <v>3.0000000000000004</v>
      </c>
      <c r="R18" s="8"/>
      <c r="S18" s="8"/>
      <c r="T18" s="8"/>
      <c r="U18" s="8"/>
      <c r="V18" s="8"/>
      <c r="W18" s="8"/>
      <c r="X18" s="8"/>
      <c r="Y18" s="8"/>
      <c r="Z18" s="8"/>
      <c r="AA18" s="8"/>
      <c r="AB18" s="8"/>
      <c r="AC18" s="8"/>
      <c r="AD18" s="8"/>
      <c r="AE18" s="8"/>
    </row>
    <row r="19" spans="1:31" ht="15" thickBot="1">
      <c r="A19" s="8"/>
      <c r="B19" s="10" t="s">
        <v>16</v>
      </c>
      <c r="C19" s="13">
        <f>LOOKUP($B19,'1. Current and Target States'!$B$15:$B$60,'1. Current and Target States'!$C$15:$C$60)</f>
        <v>0</v>
      </c>
      <c r="D19" s="13" t="str">
        <f>LOOKUP($B19,'1. Current and Target States'!$B$15:$B$60,'1. Current and Target States'!$D$15:$D$60)</f>
        <v>POLICY</v>
      </c>
      <c r="E19" s="13" t="str">
        <f>LOOKUP($B19,'1. Current and Target States'!$B$15:$B$60,'1. Current and Target States'!$E$15:$E$60)</f>
        <v>There is a formalized inventory of approved intelligence collection sources (news, social media, internet, deep web, commercial vendors, ISACs, and internal security infrastructure).</v>
      </c>
      <c r="F19" s="13">
        <f>LOOKUP($B19,'1. Current and Target States'!$B$15:$B$60,'1. Current and Target States'!$G$15:$G$60)</f>
        <v>0</v>
      </c>
      <c r="G19" s="54">
        <f>IFERROR(IF(D19="policy",F19*'1. Current and Target States'!$J$8,IF(D19="People",'CALC.1'!F19*'1. Current and Target States'!$J$5,IF(D19="Process",'CALC.1'!F19*'1. Current and Target States'!$J$6,'CALC.1'!F19*'1. Current and Target States'!$J$7))),"")</f>
        <v>0</v>
      </c>
      <c r="H19" s="54" t="str">
        <f t="shared" si="0"/>
        <v/>
      </c>
      <c r="I19" s="254"/>
      <c r="J19" s="54">
        <f t="shared" ref="J19:J28" si="4">G19*5/I$18</f>
        <v>0</v>
      </c>
      <c r="K19" s="254"/>
      <c r="L19" s="13">
        <f>LOOKUP($B19,'1. Current and Target States'!$B$15:$B$60,'1. Current and Target States'!$J$15:$J$60)</f>
        <v>0</v>
      </c>
      <c r="M19" s="54">
        <f>IFERROR(IF($D19="policy",$L19*'1. Current and Target States'!$J$8,IF($D19="People",$L19*'1. Current and Target States'!$J$5,IF($D19="Process",$L19*'1. Current and Target States'!$J$6,$L19*'1. Current and Target States'!$J$7))),"")</f>
        <v>0</v>
      </c>
      <c r="N19" s="54" t="str">
        <f t="shared" si="1"/>
        <v/>
      </c>
      <c r="O19" s="254"/>
      <c r="P19" s="54">
        <f t="shared" ref="P19:P28" si="5">M19*5/$O$18</f>
        <v>0</v>
      </c>
      <c r="Q19" s="254"/>
      <c r="R19" s="8"/>
      <c r="S19" s="8"/>
      <c r="T19" s="8"/>
      <c r="U19" s="8"/>
      <c r="V19" s="8"/>
      <c r="W19" s="8"/>
      <c r="X19" s="8"/>
      <c r="Y19" s="8"/>
      <c r="Z19" s="8"/>
      <c r="AA19" s="8"/>
      <c r="AB19" s="8"/>
      <c r="AC19" s="8"/>
      <c r="AD19" s="8"/>
      <c r="AE19" s="8"/>
    </row>
    <row r="20" spans="1:31" ht="15" thickBot="1">
      <c r="A20" s="8"/>
      <c r="B20" s="11" t="s">
        <v>17</v>
      </c>
      <c r="C20" s="13">
        <f>LOOKUP($B20,'1. Current and Target States'!$B$15:$B$60,'1. Current and Target States'!$C$15:$C$60)</f>
        <v>0</v>
      </c>
      <c r="D20" s="13" t="str">
        <f>LOOKUP($B20,'1. Current and Target States'!$B$15:$B$60,'1. Current and Target States'!$D$15:$D$60)</f>
        <v>POLICY</v>
      </c>
      <c r="E20" s="13" t="str">
        <f>LOOKUP($B20,'1. Current and Target States'!$B$15:$B$60,'1. Current and Target States'!$E$15:$E$60)</f>
        <v>There is a formalized intelligence vendor management program or policy that clearly documents and addresses vendor criteria.</v>
      </c>
      <c r="F20" s="13">
        <f>LOOKUP($B20,'1. Current and Target States'!$B$15:$B$60,'1. Current and Target States'!$G$15:$G$60)</f>
        <v>0</v>
      </c>
      <c r="G20" s="54">
        <f>IFERROR(IF(D20="policy",F20*'1. Current and Target States'!$J$8,IF(D20="People",'CALC.1'!F20*'1. Current and Target States'!$J$5,IF(D20="Process",'CALC.1'!F20*'1. Current and Target States'!$J$6,'CALC.1'!F20*'1. Current and Target States'!$J$7))),"")</f>
        <v>0</v>
      </c>
      <c r="H20" s="54" t="str">
        <f t="shared" si="0"/>
        <v/>
      </c>
      <c r="I20" s="254"/>
      <c r="J20" s="54">
        <f>G20*5/I$18</f>
        <v>0</v>
      </c>
      <c r="K20" s="254"/>
      <c r="L20" s="13">
        <f>LOOKUP($B20,'1. Current and Target States'!$B$15:$B$60,'1. Current and Target States'!$J$15:$J$60)</f>
        <v>0</v>
      </c>
      <c r="M20" s="54">
        <f>IFERROR(IF($D20="policy",$L20*'1. Current and Target States'!$J$8,IF($D20="People",$L20*'1. Current and Target States'!$J$5,IF($D20="Process",$L20*'1. Current and Target States'!$J$6,$L20*'1. Current and Target States'!$J$7))),"")</f>
        <v>0</v>
      </c>
      <c r="N20" s="54" t="str">
        <f t="shared" si="1"/>
        <v/>
      </c>
      <c r="O20" s="254"/>
      <c r="P20" s="54">
        <f t="shared" si="5"/>
        <v>0</v>
      </c>
      <c r="Q20" s="254"/>
      <c r="R20" s="8"/>
      <c r="S20" s="8"/>
      <c r="T20" s="8"/>
      <c r="U20" s="8"/>
      <c r="V20" s="8"/>
      <c r="W20" s="8"/>
      <c r="X20" s="8"/>
      <c r="Y20" s="8"/>
      <c r="Z20" s="8"/>
      <c r="AA20" s="8"/>
      <c r="AB20" s="8"/>
      <c r="AC20" s="8"/>
      <c r="AD20" s="8"/>
      <c r="AE20" s="8"/>
    </row>
    <row r="21" spans="1:31" ht="15" thickBot="1">
      <c r="A21" s="8"/>
      <c r="B21" s="9" t="s">
        <v>18</v>
      </c>
      <c r="C21" s="13">
        <f>LOOKUP($B21,'1. Current and Target States'!$B$15:$B$60,'1. Current and Target States'!$C$15:$C$60)</f>
        <v>0</v>
      </c>
      <c r="D21" s="13" t="str">
        <f>LOOKUP($B21,'1. Current and Target States'!$B$15:$B$60,'1. Current and Target States'!$D$15:$D$60)</f>
        <v>PROCESS</v>
      </c>
      <c r="E21" s="13" t="str">
        <f>LOOKUP($B21,'1. Current and Target States'!$B$15:$B$60,'1. Current and Target States'!$E$15:$E$60)</f>
        <v xml:space="preserve">Indicators of compromise such as hash values, IP addresses, domain names, and network/host artifacts are frequently collected by both internal and external sources. </v>
      </c>
      <c r="F21" s="13">
        <f>LOOKUP($B21,'1. Current and Target States'!$B$15:$B$60,'1. Current and Target States'!$G$15:$G$60)</f>
        <v>0</v>
      </c>
      <c r="G21" s="54">
        <f>IFERROR(IF(D21="policy",F21*'1. Current and Target States'!$J$8,IF(D21="People",'CALC.1'!F21*'1. Current and Target States'!$J$5,IF(D21="Process",'CALC.1'!F21*'1. Current and Target States'!$J$6,'CALC.1'!F21*'1. Current and Target States'!$J$7))),"")</f>
        <v>0</v>
      </c>
      <c r="H21" s="54" t="str">
        <f t="shared" si="0"/>
        <v/>
      </c>
      <c r="I21" s="254"/>
      <c r="J21" s="54">
        <f>G21*5/I$18</f>
        <v>0</v>
      </c>
      <c r="K21" s="254"/>
      <c r="L21" s="13">
        <f>LOOKUP($B21,'1. Current and Target States'!$B$15:$B$60,'1. Current and Target States'!$J$15:$J$60)</f>
        <v>0</v>
      </c>
      <c r="M21" s="54">
        <f>IFERROR(IF($D21="policy",$L21*'1. Current and Target States'!$J$8,IF($D21="People",$L21*'1. Current and Target States'!$J$5,IF($D21="Process",$L21*'1. Current and Target States'!$J$6,$L21*'1. Current and Target States'!$J$7))),"")</f>
        <v>0</v>
      </c>
      <c r="N21" s="54" t="str">
        <f t="shared" si="1"/>
        <v/>
      </c>
      <c r="O21" s="254"/>
      <c r="P21" s="54">
        <f t="shared" si="5"/>
        <v>0</v>
      </c>
      <c r="Q21" s="254"/>
      <c r="R21" s="8"/>
      <c r="S21" s="8"/>
      <c r="T21" s="8"/>
      <c r="U21" s="8"/>
      <c r="V21" s="8"/>
      <c r="W21" s="8"/>
      <c r="X21" s="8"/>
      <c r="Y21" s="8"/>
      <c r="Z21" s="8"/>
      <c r="AA21" s="8"/>
      <c r="AB21" s="8"/>
      <c r="AC21" s="8"/>
      <c r="AD21" s="8"/>
      <c r="AE21" s="8"/>
    </row>
    <row r="22" spans="1:31" ht="15" thickBot="1">
      <c r="A22" s="8"/>
      <c r="B22" s="9" t="s">
        <v>19</v>
      </c>
      <c r="C22" s="13">
        <f>LOOKUP($B22,'1. Current and Target States'!$B$15:$B$60,'1. Current and Target States'!$C$15:$C$60)</f>
        <v>0</v>
      </c>
      <c r="D22" s="13" t="str">
        <f>LOOKUP($B22,'1. Current and Target States'!$B$15:$B$60,'1. Current and Target States'!$D$15:$D$60)</f>
        <v>PROCESS</v>
      </c>
      <c r="E22" s="13" t="str">
        <f>LOOKUP($B22,'1. Current and Target States'!$B$15:$B$60,'1. Current and Target States'!$E$15:$E$60)</f>
        <v>There are defined intelligence ingestion and analysis processes within existing security functions and controls (Incident response, security operations, and vulnerability management).</v>
      </c>
      <c r="F22" s="13">
        <f>LOOKUP($B22,'1. Current and Target States'!$B$15:$B$60,'1. Current and Target States'!$G$15:$G$60)</f>
        <v>0</v>
      </c>
      <c r="G22" s="54">
        <f>IFERROR(IF(D22="policy",F22*'1. Current and Target States'!$J$8,IF(D22="People",'CALC.1'!F22*'1. Current and Target States'!$J$5,IF(D22="Process",'CALC.1'!F22*'1. Current and Target States'!$J$6,'CALC.1'!F22*'1. Current and Target States'!$J$7))),"")</f>
        <v>0</v>
      </c>
      <c r="H22" s="54" t="str">
        <f t="shared" si="0"/>
        <v/>
      </c>
      <c r="I22" s="254"/>
      <c r="J22" s="54">
        <f t="shared" si="4"/>
        <v>0</v>
      </c>
      <c r="K22" s="254"/>
      <c r="L22" s="13">
        <f>LOOKUP($B22,'1. Current and Target States'!$B$15:$B$60,'1. Current and Target States'!$J$15:$J$60)</f>
        <v>0</v>
      </c>
      <c r="M22" s="54">
        <f>IFERROR(IF($D22="policy",$L22*'1. Current and Target States'!$J$8,IF($D22="People",$L22*'1. Current and Target States'!$J$5,IF($D22="Process",$L22*'1. Current and Target States'!$J$6,$L22*'1. Current and Target States'!$J$7))),"")</f>
        <v>0</v>
      </c>
      <c r="N22" s="54" t="str">
        <f t="shared" si="1"/>
        <v/>
      </c>
      <c r="O22" s="254"/>
      <c r="P22" s="54">
        <f t="shared" si="5"/>
        <v>0</v>
      </c>
      <c r="Q22" s="254"/>
      <c r="R22" s="8"/>
      <c r="S22" s="8"/>
      <c r="T22" s="8"/>
      <c r="U22" s="8"/>
      <c r="V22" s="8"/>
      <c r="W22" s="8"/>
      <c r="X22" s="8"/>
      <c r="Y22" s="8"/>
      <c r="Z22" s="8"/>
      <c r="AA22" s="8"/>
      <c r="AB22" s="8"/>
      <c r="AC22" s="8"/>
      <c r="AD22" s="8"/>
      <c r="AE22" s="8"/>
    </row>
    <row r="23" spans="1:31" ht="15" thickBot="1">
      <c r="A23" s="8"/>
      <c r="B23" s="9" t="s">
        <v>20</v>
      </c>
      <c r="C23" s="13">
        <f>LOOKUP($B23,'1. Current and Target States'!$B$15:$B$60,'1. Current and Target States'!$C$15:$C$60)</f>
        <v>0</v>
      </c>
      <c r="D23" s="13" t="str">
        <f>LOOKUP($B23,'1. Current and Target States'!$B$15:$B$60,'1. Current and Target States'!$D$15:$D$60)</f>
        <v>PROCESS</v>
      </c>
      <c r="E23" s="13" t="str">
        <f>LOOKUP($B23,'1. Current and Target States'!$B$15:$B$60,'1. Current and Target States'!$E$15:$E$60)</f>
        <v>There is a process to publish intelligence alerts, reports, and briefings to appropriate stakeholders.</v>
      </c>
      <c r="F23" s="13">
        <f>LOOKUP($B23,'1. Current and Target States'!$B$15:$B$60,'1. Current and Target States'!$G$15:$G$60)</f>
        <v>0</v>
      </c>
      <c r="G23" s="54">
        <f>IFERROR(IF(D23="policy",F23*'1. Current and Target States'!$J$8,IF(D23="People",'CALC.1'!F23*'1. Current and Target States'!$J$5,IF(D23="Process",'CALC.1'!F23*'1. Current and Target States'!$J$6,'CALC.1'!F23*'1. Current and Target States'!$J$7))),"")</f>
        <v>0</v>
      </c>
      <c r="H23" s="54" t="str">
        <f t="shared" si="0"/>
        <v/>
      </c>
      <c r="I23" s="254"/>
      <c r="J23" s="54">
        <f t="shared" si="4"/>
        <v>0</v>
      </c>
      <c r="K23" s="254"/>
      <c r="L23" s="13">
        <f>LOOKUP($B23,'1. Current and Target States'!$B$15:$B$60,'1. Current and Target States'!$J$15:$J$60)</f>
        <v>0</v>
      </c>
      <c r="M23" s="54">
        <f>IFERROR(IF($D23="policy",$L23*'1. Current and Target States'!$J$8,IF($D23="People",$L23*'1. Current and Target States'!$J$5,IF($D23="Process",$L23*'1. Current and Target States'!$J$6,$L23*'1. Current and Target States'!$J$7))),"")</f>
        <v>0</v>
      </c>
      <c r="N23" s="54" t="str">
        <f t="shared" si="1"/>
        <v/>
      </c>
      <c r="O23" s="254"/>
      <c r="P23" s="54">
        <f t="shared" si="5"/>
        <v>0</v>
      </c>
      <c r="Q23" s="254"/>
      <c r="R23" s="8"/>
      <c r="S23" s="8"/>
      <c r="T23" s="8"/>
      <c r="U23" s="8"/>
      <c r="V23" s="8"/>
      <c r="W23" s="8"/>
      <c r="X23" s="8"/>
      <c r="Y23" s="8"/>
      <c r="Z23" s="8"/>
      <c r="AA23" s="8"/>
      <c r="AB23" s="8"/>
      <c r="AC23" s="8"/>
      <c r="AD23" s="8"/>
      <c r="AE23" s="8"/>
    </row>
    <row r="24" spans="1:31" ht="15" thickBot="1">
      <c r="A24" s="8"/>
      <c r="B24" s="9" t="s">
        <v>21</v>
      </c>
      <c r="C24" s="13">
        <f>LOOKUP($B24,'1. Current and Target States'!$B$15:$B$60,'1. Current and Target States'!$C$15:$C$60)</f>
        <v>0</v>
      </c>
      <c r="D24" s="13" t="str">
        <f>LOOKUP($B24,'1. Current and Target States'!$B$15:$B$60,'1. Current and Target States'!$D$15:$D$60)</f>
        <v>PROCESS</v>
      </c>
      <c r="E24" s="13" t="str">
        <f>LOOKUP($B24,'1. Current and Target States'!$B$15:$B$60,'1. Current and Target States'!$E$15:$E$60)</f>
        <v>Relationships are established between indicators, frequently targeted infrastructure, threat actors, threat actor capabilities, and potential victims to contextualize static IOCs and create unique internal IOCs.</v>
      </c>
      <c r="F24" s="13">
        <f>LOOKUP($B24,'1. Current and Target States'!$B$15:$B$60,'1. Current and Target States'!$G$15:$G$60)</f>
        <v>0</v>
      </c>
      <c r="G24" s="54">
        <f>IFERROR(IF(D24="policy",F24*'1. Current and Target States'!$J$8,IF(D24="People",'CALC.1'!F24*'1. Current and Target States'!$J$5,IF(D24="Process",'CALC.1'!F24*'1. Current and Target States'!$J$6,'CALC.1'!F24*'1. Current and Target States'!$J$7))),"")</f>
        <v>0</v>
      </c>
      <c r="H24" s="54" t="str">
        <f t="shared" si="0"/>
        <v/>
      </c>
      <c r="I24" s="254"/>
      <c r="J24" s="54">
        <f>G24*5/I$18</f>
        <v>0</v>
      </c>
      <c r="K24" s="254"/>
      <c r="L24" s="13">
        <f>LOOKUP($B24,'1. Current and Target States'!$B$15:$B$60,'1. Current and Target States'!$J$15:$J$60)</f>
        <v>0</v>
      </c>
      <c r="M24" s="54">
        <f>IFERROR(IF($D24="policy",$L24*'1. Current and Target States'!$J$8,IF($D24="People",$L24*'1. Current and Target States'!$J$5,IF($D24="Process",$L24*'1. Current and Target States'!$J$6,$L24*'1. Current and Target States'!$J$7))),"")</f>
        <v>0</v>
      </c>
      <c r="N24" s="54" t="str">
        <f t="shared" si="1"/>
        <v/>
      </c>
      <c r="O24" s="254"/>
      <c r="P24" s="54">
        <f t="shared" si="5"/>
        <v>0</v>
      </c>
      <c r="Q24" s="254"/>
      <c r="R24" s="8"/>
      <c r="S24" s="8"/>
      <c r="T24" s="8"/>
      <c r="U24" s="8"/>
      <c r="V24" s="8"/>
      <c r="W24" s="8"/>
      <c r="X24" s="8"/>
      <c r="Y24" s="8"/>
      <c r="Z24" s="8"/>
      <c r="AA24" s="8"/>
      <c r="AB24" s="8"/>
      <c r="AC24" s="8"/>
      <c r="AD24" s="8"/>
      <c r="AE24" s="8"/>
    </row>
    <row r="25" spans="1:31" ht="15" thickBot="1">
      <c r="A25" s="8"/>
      <c r="B25" s="10" t="s">
        <v>22</v>
      </c>
      <c r="C25" s="13">
        <f>LOOKUP($B25,'1. Current and Target States'!$B$15:$B$60,'1. Current and Target States'!$C$15:$C$60)</f>
        <v>0</v>
      </c>
      <c r="D25" s="13" t="str">
        <f>LOOKUP($B25,'1. Current and Target States'!$B$15:$B$60,'1. Current and Target States'!$D$15:$D$60)</f>
        <v>PROCESS</v>
      </c>
      <c r="E25" s="13" t="str">
        <f>LOOKUP($B25,'1. Current and Target States'!$B$15:$B$60,'1. Current and Target States'!$E$15:$E$60)</f>
        <v>Intelligence escalation protocol is been defined and the appropriate course of action is clearly established to address horizontal, vertical, and vendor escalation.</v>
      </c>
      <c r="F25" s="13">
        <f>LOOKUP($B25,'1. Current and Target States'!$B$15:$B$60,'1. Current and Target States'!$G$15:$G$60)</f>
        <v>0</v>
      </c>
      <c r="G25" s="54">
        <f>IFERROR(IF(D25="policy",F25*'1. Current and Target States'!$J$8,IF(D25="People",'CALC.1'!F25*'1. Current and Target States'!$J$5,IF(D25="Process",'CALC.1'!F25*'1. Current and Target States'!$J$6,'CALC.1'!F25*'1. Current and Target States'!$J$7))),"")</f>
        <v>0</v>
      </c>
      <c r="H25" s="54" t="str">
        <f t="shared" si="0"/>
        <v/>
      </c>
      <c r="I25" s="254"/>
      <c r="J25" s="54">
        <f>G25*5/I$18</f>
        <v>0</v>
      </c>
      <c r="K25" s="254"/>
      <c r="L25" s="13">
        <f>LOOKUP($B25,'1. Current and Target States'!$B$15:$B$60,'1. Current and Target States'!$J$15:$J$60)</f>
        <v>0</v>
      </c>
      <c r="M25" s="54">
        <f>IFERROR(IF($D25="policy",$L25*'1. Current and Target States'!$J$8,IF($D25="People",$L25*'1. Current and Target States'!$J$5,IF($D25="Process",$L25*'1. Current and Target States'!$J$6,$L25*'1. Current and Target States'!$J$7))),"")</f>
        <v>0</v>
      </c>
      <c r="N25" s="54" t="str">
        <f>IF(M25=0,"",IF($D25="policy",5*$AM$9,IF($D25="People",5*$AM$6,IF($D25="Process",5*$AM$7,5*$AM$8))))</f>
        <v/>
      </c>
      <c r="O25" s="254"/>
      <c r="P25" s="54">
        <f t="shared" si="5"/>
        <v>0</v>
      </c>
      <c r="Q25" s="254"/>
      <c r="R25" s="8"/>
      <c r="S25" s="8"/>
      <c r="T25" s="8"/>
      <c r="U25" s="8"/>
      <c r="V25" s="8"/>
      <c r="W25" s="8"/>
      <c r="X25" s="8"/>
      <c r="Y25" s="8"/>
      <c r="Z25" s="8"/>
      <c r="AA25" s="8"/>
      <c r="AB25" s="8"/>
      <c r="AC25" s="8"/>
      <c r="AD25" s="8"/>
      <c r="AE25" s="8"/>
    </row>
    <row r="26" spans="1:31" ht="15" thickBot="1">
      <c r="A26" s="8"/>
      <c r="B26" s="11" t="s">
        <v>23</v>
      </c>
      <c r="C26" s="13">
        <f>LOOKUP($B26,'1. Current and Target States'!$B$15:$B$60,'1. Current and Target States'!$C$15:$C$60)</f>
        <v>0</v>
      </c>
      <c r="D26" s="13" t="str">
        <f>LOOKUP($B26,'1. Current and Target States'!$B$15:$B$60,'1. Current and Target States'!$D$15:$D$60)</f>
        <v>PROCESS</v>
      </c>
      <c r="E26" s="13" t="str">
        <f>LOOKUP($B26,'1. Current and Target States'!$B$15:$B$60,'1. Current and Target States'!$E$15:$E$60)</f>
        <v>There is a formalized continuous improvement program in place that leverages feedback from intelligence consumers based on whether intelligence is actionable, informative, and insightful.</v>
      </c>
      <c r="F26" s="13">
        <f>LOOKUP($B26,'1. Current and Target States'!$B$15:$B$60,'1. Current and Target States'!$G$15:$G$60)</f>
        <v>0</v>
      </c>
      <c r="G26" s="54">
        <f>IFERROR(IF(D26="policy",F26*'1. Current and Target States'!$J$8,IF(D26="People",'CALC.1'!F26*'1. Current and Target States'!$J$5,IF(D26="Process",'CALC.1'!F26*'1. Current and Target States'!$J$6,'CALC.1'!F26*'1. Current and Target States'!$J$7))),"")</f>
        <v>0</v>
      </c>
      <c r="H26" s="54" t="str">
        <f t="shared" si="0"/>
        <v/>
      </c>
      <c r="I26" s="254"/>
      <c r="J26" s="54">
        <f t="shared" si="4"/>
        <v>0</v>
      </c>
      <c r="K26" s="254"/>
      <c r="L26" s="13">
        <f>LOOKUP($B26,'1. Current and Target States'!$B$15:$B$60,'1. Current and Target States'!$J$15:$J$60)</f>
        <v>0</v>
      </c>
      <c r="M26" s="54">
        <f>IFERROR(IF($D26="policy",$L26*'1. Current and Target States'!$J$8,IF($D26="People",$L26*'1. Current and Target States'!$J$5,IF($D26="Process",$L26*'1. Current and Target States'!$J$6,$L26*'1. Current and Target States'!$J$7))),"")</f>
        <v>0</v>
      </c>
      <c r="N26" s="54" t="str">
        <f t="shared" si="1"/>
        <v/>
      </c>
      <c r="O26" s="254"/>
      <c r="P26" s="54">
        <f t="shared" si="5"/>
        <v>0</v>
      </c>
      <c r="Q26" s="254"/>
      <c r="R26" s="8"/>
      <c r="S26" s="8"/>
      <c r="T26" s="8"/>
      <c r="U26" s="8"/>
      <c r="V26" s="8"/>
      <c r="W26" s="8"/>
      <c r="X26" s="8"/>
      <c r="Y26" s="8"/>
      <c r="Z26" s="8"/>
      <c r="AA26" s="8"/>
      <c r="AB26" s="8"/>
      <c r="AC26" s="8"/>
      <c r="AD26" s="8"/>
      <c r="AE26" s="8"/>
    </row>
    <row r="27" spans="1:31" ht="15" thickBot="1">
      <c r="A27" s="8"/>
      <c r="B27" s="9" t="s">
        <v>24</v>
      </c>
      <c r="C27" s="13">
        <f>LOOKUP($B27,'1. Current and Target States'!$B$15:$B$60,'1. Current and Target States'!$C$15:$C$60)</f>
        <v>0</v>
      </c>
      <c r="D27" s="13" t="str">
        <f>LOOKUP($B27,'1. Current and Target States'!$B$15:$B$60,'1. Current and Target States'!$D$15:$D$60)</f>
        <v>PEOPLE</v>
      </c>
      <c r="E27" s="13" t="str">
        <f>LOOKUP($B27,'1. Current and Target States'!$B$15:$B$60,'1. Current and Target States'!$E$15:$E$60)</f>
        <v>There are defined roles and responsibilities for the threat intelligence program.</v>
      </c>
      <c r="F27" s="13">
        <f>LOOKUP($B27,'1. Current and Target States'!$B$15:$B$60,'1. Current and Target States'!$G$15:$G$60)</f>
        <v>0</v>
      </c>
      <c r="G27" s="54">
        <f>IFERROR(IF(D27="policy",F27*'1. Current and Target States'!$J$8,IF(D27="People",'CALC.1'!F27*'1. Current and Target States'!$J$5,IF(D27="Process",'CALC.1'!F27*'1. Current and Target States'!$J$6,'CALC.1'!F27*'1. Current and Target States'!$J$7))),"")</f>
        <v>0</v>
      </c>
      <c r="H27" s="54" t="str">
        <f t="shared" si="0"/>
        <v/>
      </c>
      <c r="I27" s="254"/>
      <c r="J27" s="54">
        <f t="shared" si="4"/>
        <v>0</v>
      </c>
      <c r="K27" s="254"/>
      <c r="L27" s="13">
        <f>LOOKUP($B27,'1. Current and Target States'!$B$15:$B$60,'1. Current and Target States'!$J$15:$J$60)</f>
        <v>0</v>
      </c>
      <c r="M27" s="54">
        <f>IFERROR(IF($D27="policy",$L27*'1. Current and Target States'!$J$8,IF($D27="People",$L27*'1. Current and Target States'!$J$5,IF($D27="Process",$L27*'1. Current and Target States'!$J$6,$L27*'1. Current and Target States'!$J$7))),"")</f>
        <v>0</v>
      </c>
      <c r="N27" s="54" t="str">
        <f t="shared" si="1"/>
        <v/>
      </c>
      <c r="O27" s="254"/>
      <c r="P27" s="54">
        <f t="shared" si="5"/>
        <v>0</v>
      </c>
      <c r="Q27" s="254"/>
      <c r="R27" s="8"/>
      <c r="S27" s="8"/>
      <c r="T27" s="8"/>
      <c r="U27" s="8"/>
      <c r="V27" s="8"/>
      <c r="W27" s="8"/>
      <c r="X27" s="8"/>
      <c r="Y27" s="8"/>
      <c r="Z27" s="8"/>
      <c r="AA27" s="8"/>
      <c r="AB27" s="8"/>
      <c r="AC27" s="8"/>
      <c r="AD27" s="8"/>
      <c r="AE27" s="8"/>
    </row>
    <row r="28" spans="1:31" ht="15" thickBot="1">
      <c r="A28" s="8"/>
      <c r="B28" s="9" t="s">
        <v>25</v>
      </c>
      <c r="C28" s="13">
        <f>LOOKUP($B28,'1. Current and Target States'!$B$15:$B$60,'1. Current and Target States'!$C$15:$C$60)</f>
        <v>0</v>
      </c>
      <c r="D28" s="13" t="str">
        <f>LOOKUP($B28,'1. Current and Target States'!$B$15:$B$60,'1. Current and Target States'!$D$15:$D$60)</f>
        <v>TECHNOLOGY</v>
      </c>
      <c r="E28" s="13" t="str">
        <f>LOOKUP($B28,'1. Current and Target States'!$B$15:$B$60,'1. Current and Target States'!$E$15:$E$60)</f>
        <v xml:space="preserve">An indicator of compromise collection and storage platform has been selected and implemented. </v>
      </c>
      <c r="F28" s="13">
        <f>LOOKUP($B28,'1. Current and Target States'!$B$15:$B$60,'1. Current and Target States'!$G$15:$G$60)</f>
        <v>0</v>
      </c>
      <c r="G28" s="54">
        <f>IFERROR(IF(D28="policy",F28*'1. Current and Target States'!$J$8,IF(D28="People",'CALC.1'!F28*'1. Current and Target States'!$J$5,IF(D28="Process",'CALC.1'!F28*'1. Current and Target States'!$J$6,'CALC.1'!F28*'1. Current and Target States'!$J$7))),"")</f>
        <v>0</v>
      </c>
      <c r="H28" s="54" t="str">
        <f t="shared" si="0"/>
        <v/>
      </c>
      <c r="I28" s="255"/>
      <c r="J28" s="54">
        <f t="shared" si="4"/>
        <v>0</v>
      </c>
      <c r="K28" s="255"/>
      <c r="L28" s="13">
        <f>LOOKUP($B28,'1. Current and Target States'!$B$15:$B$60,'1. Current and Target States'!$J$15:$J$60)</f>
        <v>0</v>
      </c>
      <c r="M28" s="54">
        <f>IFERROR(IF($D28="policy",$L28*'1. Current and Target States'!$J$8,IF($D28="People",$L28*'1. Current and Target States'!$J$5,IF($D28="Process",$L28*'1. Current and Target States'!$J$6,$L28*'1. Current and Target States'!$J$7))),"")</f>
        <v>0</v>
      </c>
      <c r="N28" s="54" t="str">
        <f t="shared" si="1"/>
        <v/>
      </c>
      <c r="O28" s="255"/>
      <c r="P28" s="54">
        <f t="shared" si="5"/>
        <v>0</v>
      </c>
      <c r="Q28" s="255"/>
      <c r="R28" s="8"/>
      <c r="S28" s="8"/>
      <c r="T28" s="8"/>
      <c r="U28" s="8"/>
      <c r="V28" s="8"/>
      <c r="W28" s="8"/>
      <c r="X28" s="8"/>
      <c r="Y28" s="8"/>
      <c r="Z28" s="8"/>
      <c r="AA28" s="8"/>
      <c r="AB28" s="8"/>
      <c r="AC28" s="8"/>
      <c r="AD28" s="8"/>
      <c r="AE28" s="8"/>
    </row>
    <row r="29" spans="1:31" ht="15" thickBot="1">
      <c r="A29" s="8"/>
      <c r="B29" s="9" t="s">
        <v>26</v>
      </c>
      <c r="C29" s="13" t="str">
        <f>LOOKUP($B29,'1. Current and Target States'!$B$15:$B$60,'1. Current and Target States'!$C$15:$C$60)</f>
        <v>Security Operations</v>
      </c>
      <c r="D29" s="13" t="str">
        <f>LOOKUP($B29,'1. Current and Target States'!$B$15:$B$60,'1. Current and Target States'!$D$15:$D$60)</f>
        <v>POLICY</v>
      </c>
      <c r="E29" s="13" t="str">
        <f>LOOKUP($B29,'1. Current and Target States'!$B$15:$B$60,'1. Current and Target States'!$E$15:$E$60)</f>
        <v>There is a formal, dedicated, and current security operations program budget.</v>
      </c>
      <c r="F29" s="13">
        <f>LOOKUP($B29,'1. Current and Target States'!$B$15:$B$60,'1. Current and Target States'!$G$15:$G$60)</f>
        <v>2.5</v>
      </c>
      <c r="G29" s="54">
        <f>IFERROR(IF(D29="policy",F29*'1. Current and Target States'!$J$8,IF(D29="People",'CALC.1'!F29*'1. Current and Target States'!$J$5,IF(D29="Process",'CALC.1'!F29*'1. Current and Target States'!$J$6,'CALC.1'!F29*'1. Current and Target States'!$J$7))),"")</f>
        <v>0.5</v>
      </c>
      <c r="H29" s="54">
        <f t="shared" si="0"/>
        <v>1</v>
      </c>
      <c r="I29" s="253">
        <f>SUM(H29:H43)</f>
        <v>1</v>
      </c>
      <c r="J29" s="54">
        <f>G29*5/I$29</f>
        <v>2.5</v>
      </c>
      <c r="K29" s="253">
        <f>SUM(J29:J43)</f>
        <v>2.5</v>
      </c>
      <c r="L29" s="13">
        <f>LOOKUP($B29,'1. Current and Target States'!$B$15:$B$60,'1. Current and Target States'!$J$15:$J$60)</f>
        <v>3</v>
      </c>
      <c r="M29" s="54">
        <f>IFERROR(IF($D29="policy",$L29*'1. Current and Target States'!$J$8,IF($D29="People",$L29*'1. Current and Target States'!$J$5,IF($D29="Process",$L29*'1. Current and Target States'!$J$6,$L29*'1. Current and Target States'!$J$7))),"")</f>
        <v>0.60000000000000009</v>
      </c>
      <c r="N29" s="54">
        <f t="shared" si="1"/>
        <v>1</v>
      </c>
      <c r="O29" s="253">
        <f>SUM(N29:N43)</f>
        <v>1</v>
      </c>
      <c r="P29" s="54">
        <f>M29*5/$O$29</f>
        <v>3.0000000000000004</v>
      </c>
      <c r="Q29" s="253">
        <f>SUM(P29:P43)</f>
        <v>3.0000000000000004</v>
      </c>
      <c r="R29" s="8"/>
      <c r="S29" s="8"/>
      <c r="T29" s="8"/>
      <c r="U29" s="8"/>
      <c r="V29" s="8"/>
      <c r="W29" s="8"/>
      <c r="X29" s="8"/>
      <c r="Y29" s="8"/>
      <c r="Z29" s="8"/>
      <c r="AA29" s="8"/>
      <c r="AB29" s="8"/>
      <c r="AC29" s="8"/>
      <c r="AD29" s="8"/>
      <c r="AE29" s="8"/>
    </row>
    <row r="30" spans="1:31" ht="15" thickBot="1">
      <c r="A30" s="8"/>
      <c r="B30" s="9" t="s">
        <v>27</v>
      </c>
      <c r="C30" s="13">
        <f>LOOKUP($B30,'1. Current and Target States'!$B$15:$B$60,'1. Current and Target States'!$C$15:$C$60)</f>
        <v>0</v>
      </c>
      <c r="D30" s="13" t="str">
        <f>LOOKUP($B30,'1. Current and Target States'!$B$15:$B$60,'1. Current and Target States'!$D$15:$D$60)</f>
        <v>POLICY</v>
      </c>
      <c r="E30" s="13" t="str">
        <f>LOOKUP($B30,'1. Current and Target States'!$B$15:$B$60,'1. Current and Target States'!$E$15:$E$60)</f>
        <v>There is a dedicated security operations sourcing strategy that clearly defines the specific sourcing criteria and applicable vendors.</v>
      </c>
      <c r="F30" s="13">
        <f>LOOKUP($B30,'1. Current and Target States'!$B$15:$B$60,'1. Current and Target States'!$G$15:$G$60)</f>
        <v>0</v>
      </c>
      <c r="G30" s="54">
        <f>IFERROR(IF(D30="policy",F30*'1. Current and Target States'!$J$8,IF(D30="People",'CALC.1'!F30*'1. Current and Target States'!$J$5,IF(D30="Process",'CALC.1'!F30*'1. Current and Target States'!$J$6,'CALC.1'!F30*'1. Current and Target States'!$J$7))),"")</f>
        <v>0</v>
      </c>
      <c r="H30" s="54" t="str">
        <f t="shared" si="0"/>
        <v/>
      </c>
      <c r="I30" s="254"/>
      <c r="J30" s="54">
        <f t="shared" ref="J30:J43" si="6">G30*5/I$29</f>
        <v>0</v>
      </c>
      <c r="K30" s="254"/>
      <c r="L30" s="13">
        <f>LOOKUP($B30,'1. Current and Target States'!$B$15:$B$60,'1. Current and Target States'!$J$15:$J$60)</f>
        <v>0</v>
      </c>
      <c r="M30" s="54">
        <f>IFERROR(IF($D30="policy",$L30*'1. Current and Target States'!$J$8,IF($D30="People",$L30*'1. Current and Target States'!$J$5,IF($D30="Process",$L30*'1. Current and Target States'!$J$6,$L30*'1. Current and Target States'!$J$7))),"")</f>
        <v>0</v>
      </c>
      <c r="N30" s="54" t="str">
        <f t="shared" si="1"/>
        <v/>
      </c>
      <c r="O30" s="254"/>
      <c r="P30" s="54">
        <f t="shared" ref="P30:P43" si="7">M30*5/$O$29</f>
        <v>0</v>
      </c>
      <c r="Q30" s="254"/>
      <c r="R30" s="8"/>
      <c r="S30" s="8"/>
      <c r="T30" s="8"/>
      <c r="U30" s="8"/>
      <c r="V30" s="8"/>
      <c r="W30" s="8"/>
      <c r="X30" s="8"/>
      <c r="Y30" s="8"/>
      <c r="Z30" s="8"/>
      <c r="AA30" s="8"/>
      <c r="AB30" s="8"/>
      <c r="AC30" s="8"/>
      <c r="AD30" s="8"/>
      <c r="AE30" s="8"/>
    </row>
    <row r="31" spans="1:31" ht="15" thickBot="1">
      <c r="A31" s="8"/>
      <c r="B31" s="9" t="s">
        <v>28</v>
      </c>
      <c r="C31" s="13">
        <f>LOOKUP($B31,'1. Current and Target States'!$B$15:$B$60,'1. Current and Target States'!$C$15:$C$60)</f>
        <v>0</v>
      </c>
      <c r="D31" s="13" t="str">
        <f>LOOKUP($B31,'1. Current and Target States'!$B$15:$B$60,'1. Current and Target States'!$D$15:$D$60)</f>
        <v>POLICY</v>
      </c>
      <c r="E31" s="13" t="str">
        <f>LOOKUP($B31,'1. Current and Target States'!$B$15:$B$60,'1. Current and Target States'!$E$15:$E$60)</f>
        <v>There is a formalized and clearly defined security operations program strategy.</v>
      </c>
      <c r="F31" s="13">
        <f>LOOKUP($B31,'1. Current and Target States'!$B$15:$B$60,'1. Current and Target States'!$G$15:$G$60)</f>
        <v>0</v>
      </c>
      <c r="G31" s="54">
        <f>IFERROR(IF(D31="policy",F31*'1. Current and Target States'!$J$8,IF(D31="People",'CALC.1'!F31*'1. Current and Target States'!$J$5,IF(D31="Process",'CALC.1'!F31*'1. Current and Target States'!$J$6,'CALC.1'!F31*'1. Current and Target States'!$J$7))),"")</f>
        <v>0</v>
      </c>
      <c r="H31" s="54" t="str">
        <f t="shared" si="0"/>
        <v/>
      </c>
      <c r="I31" s="254"/>
      <c r="J31" s="54">
        <f t="shared" si="6"/>
        <v>0</v>
      </c>
      <c r="K31" s="254"/>
      <c r="L31" s="13">
        <f>LOOKUP($B31,'1. Current and Target States'!$B$15:$B$60,'1. Current and Target States'!$J$15:$J$60)</f>
        <v>0</v>
      </c>
      <c r="M31" s="54">
        <f>IFERROR(IF($D31="policy",$L31*'1. Current and Target States'!$J$8,IF($D31="People",$L31*'1. Current and Target States'!$J$5,IF($D31="Process",$L31*'1. Current and Target States'!$J$6,$L31*'1. Current and Target States'!$J$7))),"")</f>
        <v>0</v>
      </c>
      <c r="N31" s="54" t="str">
        <f t="shared" si="1"/>
        <v/>
      </c>
      <c r="O31" s="254"/>
      <c r="P31" s="54">
        <f t="shared" si="7"/>
        <v>0</v>
      </c>
      <c r="Q31" s="254"/>
      <c r="R31" s="8"/>
      <c r="S31" s="8"/>
      <c r="T31" s="8"/>
      <c r="U31" s="8"/>
      <c r="V31" s="8"/>
      <c r="W31" s="8"/>
      <c r="X31" s="8"/>
      <c r="Y31" s="8"/>
      <c r="Z31" s="8"/>
      <c r="AA31" s="8"/>
      <c r="AB31" s="8"/>
      <c r="AC31" s="8"/>
      <c r="AD31" s="8"/>
      <c r="AE31" s="8"/>
    </row>
    <row r="32" spans="1:31" ht="15" thickBot="1">
      <c r="A32" s="8"/>
      <c r="B32" s="9" t="s">
        <v>29</v>
      </c>
      <c r="C32" s="13">
        <f>LOOKUP($B32,'1. Current and Target States'!$B$15:$B$60,'1. Current and Target States'!$C$15:$C$60)</f>
        <v>0</v>
      </c>
      <c r="D32" s="13" t="str">
        <f>LOOKUP($B32,'1. Current and Target States'!$B$15:$B$60,'1. Current and Target States'!$D$15:$D$60)</f>
        <v>PROCESS</v>
      </c>
      <c r="E32" s="13" t="str">
        <f>LOOKUP($B32,'1. Current and Target States'!$B$15:$B$60,'1. Current and Target States'!$E$15:$E$60)</f>
        <v>A tiered security operations methodology (tier 1 event monitoring, tier 2 incident response, tier 3 analysis and investigation) has been implemented.</v>
      </c>
      <c r="F32" s="13">
        <f>LOOKUP($B32,'1. Current and Target States'!$B$15:$B$60,'1. Current and Target States'!$G$15:$G$60)</f>
        <v>0</v>
      </c>
      <c r="G32" s="54">
        <f>IFERROR(IF(D32="policy",F32*'1. Current and Target States'!$J$8,IF(D32="People",'CALC.1'!F32*'1. Current and Target States'!$J$5,IF(D32="Process",'CALC.1'!F32*'1. Current and Target States'!$J$6,'CALC.1'!F32*'1. Current and Target States'!$J$7))),"")</f>
        <v>0</v>
      </c>
      <c r="H32" s="54" t="str">
        <f t="shared" si="0"/>
        <v/>
      </c>
      <c r="I32" s="254"/>
      <c r="J32" s="54">
        <f t="shared" si="6"/>
        <v>0</v>
      </c>
      <c r="K32" s="254"/>
      <c r="L32" s="13">
        <f>LOOKUP($B32,'1. Current and Target States'!$B$15:$B$60,'1. Current and Target States'!$J$15:$J$60)</f>
        <v>0</v>
      </c>
      <c r="M32" s="54">
        <f>IFERROR(IF($D32="policy",$L32*'1. Current and Target States'!$J$8,IF($D32="People",$L32*'1. Current and Target States'!$J$5,IF($D32="Process",$L32*'1. Current and Target States'!$J$6,$L32*'1. Current and Target States'!$J$7))),"")</f>
        <v>0</v>
      </c>
      <c r="N32" s="54" t="str">
        <f t="shared" si="1"/>
        <v/>
      </c>
      <c r="O32" s="254"/>
      <c r="P32" s="54">
        <f t="shared" si="7"/>
        <v>0</v>
      </c>
      <c r="Q32" s="254"/>
      <c r="R32" s="8"/>
      <c r="S32" s="8"/>
      <c r="T32" s="8"/>
      <c r="U32" s="8"/>
      <c r="V32" s="8"/>
      <c r="W32" s="8"/>
      <c r="X32" s="8"/>
      <c r="Y32" s="8"/>
      <c r="Z32" s="8"/>
      <c r="AA32" s="8"/>
      <c r="AB32" s="8"/>
      <c r="AC32" s="8"/>
      <c r="AD32" s="8"/>
      <c r="AE32" s="8"/>
    </row>
    <row r="33" spans="1:31" ht="15" thickBot="1">
      <c r="A33" s="8"/>
      <c r="B33" s="9" t="s">
        <v>30</v>
      </c>
      <c r="C33" s="13">
        <f>LOOKUP($B33,'1. Current and Target States'!$B$15:$B$60,'1. Current and Target States'!$C$15:$C$60)</f>
        <v>0</v>
      </c>
      <c r="D33" s="13" t="str">
        <f>LOOKUP($B33,'1. Current and Target States'!$B$15:$B$60,'1. Current and Target States'!$D$15:$D$60)</f>
        <v>PROCESS</v>
      </c>
      <c r="E33" s="13" t="str">
        <f>LOOKUP($B33,'1. Current and Target States'!$B$15:$B$60,'1. Current and Target States'!$E$15:$E$60)</f>
        <v>Relevant data is preserved for an appropriate period of time within a centrally accessible database.</v>
      </c>
      <c r="F33" s="13">
        <f>LOOKUP($B33,'1. Current and Target States'!$B$15:$B$60,'1. Current and Target States'!$G$15:$G$60)</f>
        <v>0</v>
      </c>
      <c r="G33" s="54">
        <f>IFERROR(IF(D33="policy",F33*'1. Current and Target States'!$J$8,IF(D33="People",'CALC.1'!F33*'1. Current and Target States'!$J$5,IF(D33="Process",'CALC.1'!F33*'1. Current and Target States'!$J$6,'CALC.1'!F33*'1. Current and Target States'!$J$7))),"")</f>
        <v>0</v>
      </c>
      <c r="H33" s="54" t="str">
        <f t="shared" si="0"/>
        <v/>
      </c>
      <c r="I33" s="254"/>
      <c r="J33" s="54">
        <f t="shared" si="6"/>
        <v>0</v>
      </c>
      <c r="K33" s="254"/>
      <c r="L33" s="13">
        <f>LOOKUP($B33,'1. Current and Target States'!$B$15:$B$60,'1. Current and Target States'!$J$15:$J$60)</f>
        <v>0</v>
      </c>
      <c r="M33" s="54">
        <f>IFERROR(IF($D33="policy",$L33*'1. Current and Target States'!$J$8,IF($D33="People",$L33*'1. Current and Target States'!$J$5,IF($D33="Process",$L33*'1. Current and Target States'!$J$6,$L33*'1. Current and Target States'!$J$7))),"")</f>
        <v>0</v>
      </c>
      <c r="N33" s="54" t="str">
        <f t="shared" si="1"/>
        <v/>
      </c>
      <c r="O33" s="254"/>
      <c r="P33" s="54">
        <f t="shared" si="7"/>
        <v>0</v>
      </c>
      <c r="Q33" s="254"/>
      <c r="R33" s="8"/>
      <c r="S33" s="8"/>
      <c r="T33" s="8"/>
      <c r="U33" s="8"/>
      <c r="V33" s="8"/>
      <c r="W33" s="8"/>
      <c r="X33" s="8"/>
      <c r="Y33" s="8"/>
      <c r="Z33" s="8"/>
      <c r="AA33" s="8"/>
      <c r="AB33" s="8"/>
      <c r="AC33" s="8"/>
      <c r="AD33" s="8"/>
      <c r="AE33" s="8"/>
    </row>
    <row r="34" spans="1:31" ht="15" thickBot="1">
      <c r="A34" s="8"/>
      <c r="B34" s="10" t="s">
        <v>31</v>
      </c>
      <c r="C34" s="13">
        <f>LOOKUP($B34,'1. Current and Target States'!$B$15:$B$60,'1. Current and Target States'!$C$15:$C$60)</f>
        <v>0</v>
      </c>
      <c r="D34" s="13" t="str">
        <f>LOOKUP($B34,'1. Current and Target States'!$B$15:$B$60,'1. Current and Target States'!$D$15:$D$60)</f>
        <v>PROCESS</v>
      </c>
      <c r="E34" s="13" t="str">
        <f>LOOKUP($B34,'1. Current and Target States'!$B$15:$B$60,'1. Current and Target States'!$E$15:$E$60)</f>
        <v>There is a formal process to ingest threat intelligence indicators with the security operation.</v>
      </c>
      <c r="F34" s="13">
        <f>LOOKUP($B34,'1. Current and Target States'!$B$15:$B$60,'1. Current and Target States'!$G$15:$G$60)</f>
        <v>0</v>
      </c>
      <c r="G34" s="54">
        <f>IFERROR(IF(D34="policy",F34*'1. Current and Target States'!$J$8,IF(D34="People",'CALC.1'!F34*'1. Current and Target States'!$J$5,IF(D34="Process",'CALC.1'!F34*'1. Current and Target States'!$J$6,'CALC.1'!F34*'1. Current and Target States'!$J$7))),"")</f>
        <v>0</v>
      </c>
      <c r="H34" s="54" t="str">
        <f t="shared" si="0"/>
        <v/>
      </c>
      <c r="I34" s="254"/>
      <c r="J34" s="54">
        <f>G34*5/I$29</f>
        <v>0</v>
      </c>
      <c r="K34" s="254"/>
      <c r="L34" s="13">
        <f>LOOKUP($B34,'1. Current and Target States'!$B$15:$B$60,'1. Current and Target States'!$J$15:$J$60)</f>
        <v>0</v>
      </c>
      <c r="M34" s="54">
        <f>IFERROR(IF($D34="policy",$L34*'1. Current and Target States'!$J$8,IF($D34="People",$L34*'1. Current and Target States'!$J$5,IF($D34="Process",$L34*'1. Current and Target States'!$J$6,$L34*'1. Current and Target States'!$J$7))),"")</f>
        <v>0</v>
      </c>
      <c r="N34" s="54" t="str">
        <f t="shared" si="1"/>
        <v/>
      </c>
      <c r="O34" s="254"/>
      <c r="P34" s="54">
        <f t="shared" si="7"/>
        <v>0</v>
      </c>
      <c r="Q34" s="254"/>
      <c r="R34" s="8"/>
      <c r="S34" s="8"/>
      <c r="T34" s="8"/>
      <c r="U34" s="8"/>
      <c r="V34" s="8"/>
      <c r="W34" s="8"/>
      <c r="X34" s="8"/>
      <c r="Y34" s="8"/>
      <c r="Z34" s="8"/>
      <c r="AA34" s="8"/>
      <c r="AB34" s="8"/>
      <c r="AC34" s="8"/>
      <c r="AD34" s="8"/>
      <c r="AE34" s="8"/>
    </row>
    <row r="35" spans="1:31" ht="15" thickBot="1">
      <c r="A35" s="8"/>
      <c r="B35" s="11" t="s">
        <v>32</v>
      </c>
      <c r="C35" s="13">
        <f>LOOKUP($B35,'1. Current and Target States'!$B$15:$B$60,'1. Current and Target States'!$C$15:$C$60)</f>
        <v>0</v>
      </c>
      <c r="D35" s="13" t="str">
        <f>LOOKUP($B35,'1. Current and Target States'!$B$15:$B$60,'1. Current and Target States'!$D$15:$D$60)</f>
        <v>PROCESS</v>
      </c>
      <c r="E35" s="13" t="str">
        <f>LOOKUP($B35,'1. Current and Target States'!$B$15:$B$60,'1. Current and Target States'!$E$15:$E$60)</f>
        <v>There is a formal process to ingest vulnerabilities and the respective CVEs within the security operation.</v>
      </c>
      <c r="F35" s="13">
        <f>LOOKUP($B35,'1. Current and Target States'!$B$15:$B$60,'1. Current and Target States'!$G$15:$G$60)</f>
        <v>0</v>
      </c>
      <c r="G35" s="54">
        <f>IFERROR(IF(D35="policy",F35*'1. Current and Target States'!$J$8,IF(D35="People",'CALC.1'!F35*'1. Current and Target States'!$J$5,IF(D35="Process",'CALC.1'!F35*'1. Current and Target States'!$J$6,'CALC.1'!F35*'1. Current and Target States'!$J$7))),"")</f>
        <v>0</v>
      </c>
      <c r="H35" s="54" t="str">
        <f t="shared" si="0"/>
        <v/>
      </c>
      <c r="I35" s="254"/>
      <c r="J35" s="54">
        <f t="shared" si="6"/>
        <v>0</v>
      </c>
      <c r="K35" s="254"/>
      <c r="L35" s="13">
        <f>LOOKUP($B35,'1. Current and Target States'!$B$15:$B$60,'1. Current and Target States'!$J$15:$J$60)</f>
        <v>0</v>
      </c>
      <c r="M35" s="54">
        <f>IFERROR(IF($D35="policy",$L35*'1. Current and Target States'!$J$8,IF($D35="People",$L35*'1. Current and Target States'!$J$5,IF($D35="Process",$L35*'1. Current and Target States'!$J$6,$L35*'1. Current and Target States'!$J$7))),"")</f>
        <v>0</v>
      </c>
      <c r="N35" s="54" t="str">
        <f t="shared" si="1"/>
        <v/>
      </c>
      <c r="O35" s="254"/>
      <c r="P35" s="54">
        <f t="shared" si="7"/>
        <v>0</v>
      </c>
      <c r="Q35" s="254"/>
      <c r="R35" s="8"/>
      <c r="S35" s="8"/>
      <c r="T35" s="8"/>
      <c r="U35" s="8"/>
      <c r="V35" s="8"/>
      <c r="W35" s="8"/>
      <c r="X35" s="8"/>
      <c r="Y35" s="8"/>
      <c r="Z35" s="8"/>
      <c r="AA35" s="8"/>
      <c r="AB35" s="8"/>
      <c r="AC35" s="8"/>
      <c r="AD35" s="8"/>
      <c r="AE35" s="8"/>
    </row>
    <row r="36" spans="1:31" ht="15" thickBot="1">
      <c r="A36" s="8"/>
      <c r="B36" s="9" t="s">
        <v>33</v>
      </c>
      <c r="C36" s="13">
        <f>LOOKUP($B36,'1. Current and Target States'!$B$15:$B$60,'1. Current and Target States'!$C$15:$C$60)</f>
        <v>0</v>
      </c>
      <c r="D36" s="13" t="str">
        <f>LOOKUP($B36,'1. Current and Target States'!$B$15:$B$60,'1. Current and Target States'!$D$15:$D$60)</f>
        <v>PROCESS</v>
      </c>
      <c r="E36" s="13" t="str">
        <f>LOOKUP($B36,'1. Current and Target States'!$B$15:$B$60,'1. Current and Target States'!$E$15:$E$60)</f>
        <v>There is a formal process to escalate new and emerging threats to the appropriate stakeholders.</v>
      </c>
      <c r="F36" s="13">
        <f>LOOKUP($B36,'1. Current and Target States'!$B$15:$B$60,'1. Current and Target States'!$G$15:$G$60)</f>
        <v>0</v>
      </c>
      <c r="G36" s="54">
        <f>IFERROR(IF(D36="policy",F36*'1. Current and Target States'!$J$8,IF(D36="People",'CALC.1'!F36*'1. Current and Target States'!$J$5,IF(D36="Process",'CALC.1'!F36*'1. Current and Target States'!$J$6,'CALC.1'!F36*'1. Current and Target States'!$J$7))),"")</f>
        <v>0</v>
      </c>
      <c r="H36" s="54" t="str">
        <f t="shared" si="0"/>
        <v/>
      </c>
      <c r="I36" s="254"/>
      <c r="J36" s="54">
        <f t="shared" si="6"/>
        <v>0</v>
      </c>
      <c r="K36" s="254"/>
      <c r="L36" s="13">
        <f>LOOKUP($B36,'1. Current and Target States'!$B$15:$B$60,'1. Current and Target States'!$J$15:$J$60)</f>
        <v>0</v>
      </c>
      <c r="M36" s="54">
        <f>IFERROR(IF($D36="policy",$L36*'1. Current and Target States'!$J$8,IF($D36="People",$L36*'1. Current and Target States'!$J$5,IF($D36="Process",$L36*'1. Current and Target States'!$J$6,$L36*'1. Current and Target States'!$J$7))),"")</f>
        <v>0</v>
      </c>
      <c r="N36" s="54" t="str">
        <f t="shared" si="1"/>
        <v/>
      </c>
      <c r="O36" s="254"/>
      <c r="P36" s="54">
        <f t="shared" si="7"/>
        <v>0</v>
      </c>
      <c r="Q36" s="254"/>
      <c r="R36" s="8"/>
      <c r="S36" s="8"/>
      <c r="T36" s="8"/>
      <c r="U36" s="8"/>
      <c r="V36" s="8"/>
      <c r="W36" s="8"/>
      <c r="X36" s="8"/>
      <c r="Y36" s="8"/>
      <c r="Z36" s="8"/>
      <c r="AA36" s="8"/>
      <c r="AB36" s="8"/>
      <c r="AC36" s="8"/>
      <c r="AD36" s="8"/>
      <c r="AE36" s="8"/>
    </row>
    <row r="37" spans="1:31" ht="15" thickBot="1">
      <c r="A37" s="8"/>
      <c r="B37" s="9" t="s">
        <v>34</v>
      </c>
      <c r="C37" s="13">
        <f>LOOKUP($B37,'1. Current and Target States'!$B$15:$B$60,'1. Current and Target States'!$C$15:$C$60)</f>
        <v>0</v>
      </c>
      <c r="D37" s="13" t="str">
        <f>LOOKUP($B37,'1. Current and Target States'!$B$15:$B$60,'1. Current and Target States'!$D$15:$D$60)</f>
        <v>PROCESS</v>
      </c>
      <c r="E37" s="13" t="str">
        <f>LOOKUP($B37,'1. Current and Target States'!$B$15:$B$60,'1. Current and Target States'!$E$15:$E$60)</f>
        <v>There is a formal process to create and deploy new signatures and correlation rules within security controls.</v>
      </c>
      <c r="F37" s="13">
        <f>LOOKUP($B37,'1. Current and Target States'!$B$15:$B$60,'1. Current and Target States'!$G$15:$G$60)</f>
        <v>0</v>
      </c>
      <c r="G37" s="54">
        <f>IFERROR(IF(D37="policy",F37*'1. Current and Target States'!$J$8,IF(D37="People",'CALC.1'!F37*'1. Current and Target States'!$J$5,IF(D37="Process",'CALC.1'!F37*'1. Current and Target States'!$J$6,'CALC.1'!F37*'1. Current and Target States'!$J$7))),"")</f>
        <v>0</v>
      </c>
      <c r="H37" s="54" t="str">
        <f t="shared" si="0"/>
        <v/>
      </c>
      <c r="I37" s="254"/>
      <c r="J37" s="54">
        <f t="shared" si="6"/>
        <v>0</v>
      </c>
      <c r="K37" s="254"/>
      <c r="L37" s="13">
        <f>LOOKUP($B37,'1. Current and Target States'!$B$15:$B$60,'1. Current and Target States'!$J$15:$J$60)</f>
        <v>0</v>
      </c>
      <c r="M37" s="54">
        <f>IFERROR(IF($D37="policy",$L37*'1. Current and Target States'!$J$8,IF($D37="People",$L37*'1. Current and Target States'!$J$5,IF($D37="Process",$L37*'1. Current and Target States'!$J$6,$L37*'1. Current and Target States'!$J$7))),"")</f>
        <v>0</v>
      </c>
      <c r="N37" s="54" t="str">
        <f t="shared" si="1"/>
        <v/>
      </c>
      <c r="O37" s="254"/>
      <c r="P37" s="54">
        <f t="shared" si="7"/>
        <v>0</v>
      </c>
      <c r="Q37" s="254"/>
      <c r="R37" s="8"/>
      <c r="S37" s="8"/>
      <c r="T37" s="8"/>
      <c r="U37" s="8"/>
      <c r="V37" s="8"/>
      <c r="W37" s="8"/>
      <c r="X37" s="8"/>
      <c r="Y37" s="8"/>
      <c r="Z37" s="8"/>
      <c r="AA37" s="8"/>
      <c r="AB37" s="8"/>
      <c r="AC37" s="8"/>
      <c r="AD37" s="8"/>
      <c r="AE37" s="8"/>
    </row>
    <row r="38" spans="1:31" ht="15" thickBot="1">
      <c r="A38" s="8"/>
      <c r="B38" s="9" t="s">
        <v>35</v>
      </c>
      <c r="C38" s="13">
        <f>LOOKUP($B38,'1. Current and Target States'!$B$15:$B$60,'1. Current and Target States'!$C$15:$C$60)</f>
        <v>0</v>
      </c>
      <c r="D38" s="13" t="str">
        <f>LOOKUP($B38,'1. Current and Target States'!$B$15:$B$60,'1. Current and Target States'!$D$15:$D$60)</f>
        <v>PROCESS</v>
      </c>
      <c r="E38" s="13" t="str">
        <f>LOOKUP($B38,'1. Current and Target States'!$B$15:$B$60,'1. Current and Target States'!$E$15:$E$60)</f>
        <v>Event trending reports are produced and distributed to the necessary stakeholders on a periodic basis.</v>
      </c>
      <c r="F38" s="13">
        <f>LOOKUP($B38,'1. Current and Target States'!$B$15:$B$60,'1. Current and Target States'!$G$15:$G$60)</f>
        <v>0</v>
      </c>
      <c r="G38" s="54">
        <f>IFERROR(IF(D38="policy",F38*'1. Current and Target States'!$J$8,IF(D38="People",'CALC.1'!F38*'1. Current and Target States'!$J$5,IF(D38="Process",'CALC.1'!F38*'1. Current and Target States'!$J$6,'CALC.1'!F38*'1. Current and Target States'!$J$7))),"")</f>
        <v>0</v>
      </c>
      <c r="H38" s="54" t="str">
        <f t="shared" si="0"/>
        <v/>
      </c>
      <c r="I38" s="254"/>
      <c r="J38" s="54">
        <f t="shared" si="6"/>
        <v>0</v>
      </c>
      <c r="K38" s="254"/>
      <c r="L38" s="13">
        <f>LOOKUP($B38,'1. Current and Target States'!$B$15:$B$60,'1. Current and Target States'!$J$15:$J$60)</f>
        <v>0</v>
      </c>
      <c r="M38" s="54">
        <f>IFERROR(IF($D38="policy",$L38*'1. Current and Target States'!$J$8,IF($D38="People",$L38*'1. Current and Target States'!$J$5,IF($D38="Process",$L38*'1. Current and Target States'!$J$6,$L38*'1. Current and Target States'!$J$7))),"")</f>
        <v>0</v>
      </c>
      <c r="N38" s="54" t="str">
        <f t="shared" si="1"/>
        <v/>
      </c>
      <c r="O38" s="254"/>
      <c r="P38" s="54">
        <f t="shared" si="7"/>
        <v>0</v>
      </c>
      <c r="Q38" s="254"/>
      <c r="R38" s="8"/>
      <c r="S38" s="8"/>
      <c r="T38" s="8"/>
      <c r="U38" s="8"/>
      <c r="V38" s="8"/>
      <c r="W38" s="8"/>
      <c r="X38" s="8"/>
      <c r="Y38" s="8"/>
      <c r="Z38" s="8"/>
      <c r="AA38" s="8"/>
      <c r="AB38" s="8"/>
      <c r="AC38" s="8"/>
      <c r="AD38" s="8"/>
      <c r="AE38" s="8"/>
    </row>
    <row r="39" spans="1:31" ht="15" thickBot="1">
      <c r="A39" s="8"/>
      <c r="B39" s="9" t="s">
        <v>36</v>
      </c>
      <c r="C39" s="13">
        <f>LOOKUP($B39,'1. Current and Target States'!$B$15:$B$60,'1. Current and Target States'!$C$15:$C$60)</f>
        <v>0</v>
      </c>
      <c r="D39" s="13" t="str">
        <f>LOOKUP($B39,'1. Current and Target States'!$B$15:$B$60,'1. Current and Target States'!$D$15:$D$60)</f>
        <v>PEOPLE</v>
      </c>
      <c r="E39" s="13" t="str">
        <f>LOOKUP($B39,'1. Current and Target States'!$B$15:$B$60,'1. Current and Target States'!$E$15:$E$60)</f>
        <v>There is a dedicated team responsible for tuning sensors, updating firewalls and IDS/IPS SIEM technology, maintaining the IT infrastructure, and evaluating new security products.</v>
      </c>
      <c r="F39" s="13">
        <f>LOOKUP($B39,'1. Current and Target States'!$B$15:$B$60,'1. Current and Target States'!$G$15:$G$60)</f>
        <v>0</v>
      </c>
      <c r="G39" s="54">
        <f>IFERROR(IF(D39="policy",F39*'1. Current and Target States'!$J$8,IF(D39="People",'CALC.1'!F39*'1. Current and Target States'!$J$5,IF(D39="Process",'CALC.1'!F39*'1. Current and Target States'!$J$6,'CALC.1'!F39*'1. Current and Target States'!$J$7))),"")</f>
        <v>0</v>
      </c>
      <c r="H39" s="54" t="str">
        <f t="shared" si="0"/>
        <v/>
      </c>
      <c r="I39" s="254"/>
      <c r="J39" s="54">
        <f t="shared" si="6"/>
        <v>0</v>
      </c>
      <c r="K39" s="254"/>
      <c r="L39" s="13">
        <f>LOOKUP($B39,'1. Current and Target States'!$B$15:$B$60,'1. Current and Target States'!$J$15:$J$60)</f>
        <v>0</v>
      </c>
      <c r="M39" s="54">
        <f>IFERROR(IF($D39="policy",$L39*'1. Current and Target States'!$J$8,IF($D39="People",$L39*'1. Current and Target States'!$J$5,IF($D39="Process",$L39*'1. Current and Target States'!$J$6,$L39*'1. Current and Target States'!$J$7))),"")</f>
        <v>0</v>
      </c>
      <c r="N39" s="54" t="str">
        <f t="shared" si="1"/>
        <v/>
      </c>
      <c r="O39" s="254"/>
      <c r="P39" s="54">
        <f t="shared" si="7"/>
        <v>0</v>
      </c>
      <c r="Q39" s="254"/>
      <c r="R39" s="8"/>
      <c r="S39" s="8"/>
      <c r="T39" s="8"/>
      <c r="U39" s="8"/>
      <c r="V39" s="8"/>
      <c r="W39" s="8"/>
      <c r="X39" s="8"/>
      <c r="Y39" s="8"/>
      <c r="Z39" s="8"/>
      <c r="AA39" s="8"/>
      <c r="AB39" s="8"/>
      <c r="AC39" s="8"/>
      <c r="AD39" s="8"/>
      <c r="AE39" s="8"/>
    </row>
    <row r="40" spans="1:31" ht="15" thickBot="1">
      <c r="A40" s="8"/>
      <c r="B40" s="10" t="s">
        <v>37</v>
      </c>
      <c r="C40" s="13">
        <f>LOOKUP($B40,'1. Current and Target States'!$B$15:$B$60,'1. Current and Target States'!$C$15:$C$60)</f>
        <v>0</v>
      </c>
      <c r="D40" s="13" t="str">
        <f>LOOKUP($B40,'1. Current and Target States'!$B$15:$B$60,'1. Current and Target States'!$D$15:$D$60)</f>
        <v>PEOPLE</v>
      </c>
      <c r="E40" s="13" t="str">
        <f>LOOKUP($B40,'1. Current and Target States'!$B$15:$B$60,'1. Current and Target States'!$E$15:$E$60)</f>
        <v>Security operations staff have the necessary competencies and ongoing training to perform their responsibilities, e.g. correlation networking, log file analysis, deep packet analysis, and data analytics.</v>
      </c>
      <c r="F40" s="13">
        <f>LOOKUP($B40,'1. Current and Target States'!$B$15:$B$60,'1. Current and Target States'!$G$15:$G$60)</f>
        <v>0</v>
      </c>
      <c r="G40" s="54">
        <f>IFERROR(IF(D40="policy",F40*'1. Current and Target States'!$J$8,IF(D40="People",'CALC.1'!F40*'1. Current and Target States'!$J$5,IF(D40="Process",'CALC.1'!F40*'1. Current and Target States'!$J$6,'CALC.1'!F40*'1. Current and Target States'!$J$7))),"")</f>
        <v>0</v>
      </c>
      <c r="H40" s="54" t="str">
        <f t="shared" si="0"/>
        <v/>
      </c>
      <c r="I40" s="254"/>
      <c r="J40" s="54">
        <f t="shared" si="6"/>
        <v>0</v>
      </c>
      <c r="K40" s="254"/>
      <c r="L40" s="13">
        <f>LOOKUP($B40,'1. Current and Target States'!$B$15:$B$60,'1. Current and Target States'!$J$15:$J$60)</f>
        <v>0</v>
      </c>
      <c r="M40" s="54">
        <f>IFERROR(IF($D40="policy",$L40*'1. Current and Target States'!$J$8,IF($D40="People",$L40*'1. Current and Target States'!$J$5,IF($D40="Process",$L40*'1. Current and Target States'!$J$6,$L40*'1. Current and Target States'!$J$7))),"")</f>
        <v>0</v>
      </c>
      <c r="N40" s="54" t="str">
        <f t="shared" si="1"/>
        <v/>
      </c>
      <c r="O40" s="254"/>
      <c r="P40" s="54">
        <f t="shared" si="7"/>
        <v>0</v>
      </c>
      <c r="Q40" s="254"/>
      <c r="R40" s="8"/>
      <c r="S40" s="8"/>
      <c r="T40" s="8"/>
      <c r="U40" s="8"/>
      <c r="V40" s="8"/>
      <c r="W40" s="8"/>
      <c r="X40" s="8"/>
      <c r="Y40" s="8"/>
      <c r="Z40" s="8"/>
      <c r="AA40" s="8"/>
      <c r="AB40" s="8"/>
      <c r="AC40" s="8"/>
      <c r="AD40" s="8"/>
      <c r="AE40" s="8"/>
    </row>
    <row r="41" spans="1:31" ht="15" thickBot="1">
      <c r="A41" s="8"/>
      <c r="B41" s="15" t="s">
        <v>38</v>
      </c>
      <c r="C41" s="13">
        <f>LOOKUP($B41,'1. Current and Target States'!$B$15:$B$60,'1. Current and Target States'!$C$15:$C$60)</f>
        <v>0</v>
      </c>
      <c r="D41" s="13" t="str">
        <f>LOOKUP($B41,'1. Current and Target States'!$B$15:$B$60,'1. Current and Target States'!$D$15:$D$60)</f>
        <v>PEOPLE</v>
      </c>
      <c r="E41" s="13" t="str">
        <f>LOOKUP($B41,'1. Current and Target States'!$B$15:$B$60,'1. Current and Target States'!$E$15:$E$60)</f>
        <v>The security operations role has been  clearly defined as it relates to other teams such as incident response, threat intelligence, and vulnerability management.</v>
      </c>
      <c r="F41" s="13">
        <f>LOOKUP($B41,'1. Current and Target States'!$B$15:$B$60,'1. Current and Target States'!$G$15:$G$60)</f>
        <v>0</v>
      </c>
      <c r="G41" s="54">
        <f>IFERROR(IF(D41="policy",F41*'1. Current and Target States'!$J$8,IF(D41="People",'CALC.1'!F41*'1. Current and Target States'!$J$5,IF(D41="Process",'CALC.1'!F41*'1. Current and Target States'!$J$6,'CALC.1'!F41*'1. Current and Target States'!$J$7))),"")</f>
        <v>0</v>
      </c>
      <c r="H41" s="54" t="str">
        <f t="shared" si="0"/>
        <v/>
      </c>
      <c r="I41" s="254"/>
      <c r="J41" s="54">
        <f t="shared" si="6"/>
        <v>0</v>
      </c>
      <c r="K41" s="254"/>
      <c r="L41" s="13">
        <f>LOOKUP($B41,'1. Current and Target States'!$B$15:$B$60,'1. Current and Target States'!$J$15:$J$60)</f>
        <v>0</v>
      </c>
      <c r="M41" s="54">
        <f>IFERROR(IF($D41="policy",$L41*'1. Current and Target States'!$J$8,IF($D41="People",$L41*'1. Current and Target States'!$J$5,IF($D41="Process",$L41*'1. Current and Target States'!$J$6,$L41*'1. Current and Target States'!$J$7))),"")</f>
        <v>0</v>
      </c>
      <c r="N41" s="54" t="str">
        <f t="shared" si="1"/>
        <v/>
      </c>
      <c r="O41" s="254"/>
      <c r="P41" s="54">
        <f t="shared" si="7"/>
        <v>0</v>
      </c>
      <c r="Q41" s="254"/>
      <c r="R41" s="8"/>
      <c r="S41" s="8"/>
      <c r="T41" s="8"/>
      <c r="U41" s="8"/>
      <c r="V41" s="8"/>
      <c r="W41" s="8"/>
      <c r="X41" s="8"/>
      <c r="Y41" s="8"/>
      <c r="Z41" s="8"/>
      <c r="AA41" s="8"/>
      <c r="AB41" s="8"/>
      <c r="AC41" s="8"/>
      <c r="AD41" s="8"/>
      <c r="AE41" s="8"/>
    </row>
    <row r="42" spans="1:31" ht="15" thickBot="1">
      <c r="A42" s="8"/>
      <c r="B42" s="11" t="s">
        <v>39</v>
      </c>
      <c r="C42" s="13">
        <f>LOOKUP($B42,'1. Current and Target States'!$B$15:$B$60,'1. Current and Target States'!$C$15:$C$60)</f>
        <v>0</v>
      </c>
      <c r="D42" s="13" t="str">
        <f>LOOKUP($B42,'1. Current and Target States'!$B$15:$B$60,'1. Current and Target States'!$D$15:$D$60)</f>
        <v>TECHNOLOGY</v>
      </c>
      <c r="E42" s="13" t="str">
        <f>LOOKUP($B42,'1. Current and Target States'!$B$15:$B$60,'1. Current and Target States'!$E$15:$E$60)</f>
        <v>Security controls have been deployed, documented, and are actively monitored  (SIEM, firewall, IDS/IPS, proxy, etc.).</v>
      </c>
      <c r="F42" s="13">
        <f>LOOKUP($B42,'1. Current and Target States'!$B$15:$B$60,'1. Current and Target States'!$G$15:$G$60)</f>
        <v>0</v>
      </c>
      <c r="G42" s="54">
        <f>IFERROR(IF(D42="policy",F42*'1. Current and Target States'!$J$8,IF(D42="People",'CALC.1'!F42*'1. Current and Target States'!$J$5,IF(D42="Process",'CALC.1'!F42*'1. Current and Target States'!$J$6,'CALC.1'!F42*'1. Current and Target States'!$J$7))),"")</f>
        <v>0</v>
      </c>
      <c r="H42" s="54" t="str">
        <f t="shared" si="0"/>
        <v/>
      </c>
      <c r="I42" s="254"/>
      <c r="J42" s="54">
        <f t="shared" si="6"/>
        <v>0</v>
      </c>
      <c r="K42" s="254"/>
      <c r="L42" s="13">
        <f>LOOKUP($B42,'1. Current and Target States'!$B$15:$B$60,'1. Current and Target States'!$J$15:$J$60)</f>
        <v>0</v>
      </c>
      <c r="M42" s="54">
        <f>IFERROR(IF($D42="policy",$L42*'1. Current and Target States'!$J$8,IF($D42="People",$L42*'1. Current and Target States'!$J$5,IF($D42="Process",$L42*'1. Current and Target States'!$J$6,$L42*'1. Current and Target States'!$J$7))),"")</f>
        <v>0</v>
      </c>
      <c r="N42" s="54" t="str">
        <f t="shared" si="1"/>
        <v/>
      </c>
      <c r="O42" s="254"/>
      <c r="P42" s="54">
        <f t="shared" si="7"/>
        <v>0</v>
      </c>
      <c r="Q42" s="254"/>
      <c r="R42" s="8"/>
      <c r="S42" s="8"/>
      <c r="T42" s="8"/>
      <c r="U42" s="8"/>
      <c r="V42" s="8"/>
      <c r="W42" s="8"/>
      <c r="X42" s="8"/>
      <c r="Y42" s="8"/>
      <c r="Z42" s="8"/>
      <c r="AA42" s="8"/>
      <c r="AB42" s="8"/>
      <c r="AC42" s="8"/>
      <c r="AD42" s="8"/>
      <c r="AE42" s="8"/>
    </row>
    <row r="43" spans="1:31" ht="15" thickBot="1">
      <c r="A43" s="8"/>
      <c r="B43" s="9" t="s">
        <v>40</v>
      </c>
      <c r="C43" s="13">
        <f>LOOKUP($B43,'1. Current and Target States'!$B$15:$B$60,'1. Current and Target States'!$C$15:$C$60)</f>
        <v>0</v>
      </c>
      <c r="D43" s="13" t="str">
        <f>LOOKUP($B43,'1. Current and Target States'!$B$15:$B$60,'1. Current and Target States'!$D$15:$D$60)</f>
        <v>TECHNOLOGY</v>
      </c>
      <c r="E43" s="13" t="str">
        <f>LOOKUP($B43,'1. Current and Target States'!$B$15:$B$60,'1. Current and Target States'!$E$15:$E$60)</f>
        <v>Relevant security event data is stored in a centralized and accessible log server.</v>
      </c>
      <c r="F43" s="13">
        <f>LOOKUP($B43,'1. Current and Target States'!$B$15:$B$60,'1. Current and Target States'!$G$15:$G$60)</f>
        <v>0</v>
      </c>
      <c r="G43" s="54">
        <f>IFERROR(IF(D43="policy",F43*'1. Current and Target States'!$J$8,IF(D43="People",'CALC.1'!F43*'1. Current and Target States'!$J$5,IF(D43="Process",'CALC.1'!F43*'1. Current and Target States'!$J$6,'CALC.1'!F43*'1. Current and Target States'!$J$7))),"")</f>
        <v>0</v>
      </c>
      <c r="H43" s="54" t="str">
        <f t="shared" si="0"/>
        <v/>
      </c>
      <c r="I43" s="255"/>
      <c r="J43" s="54">
        <f t="shared" si="6"/>
        <v>0</v>
      </c>
      <c r="K43" s="255"/>
      <c r="L43" s="13">
        <f>LOOKUP($B43,'1. Current and Target States'!$B$15:$B$60,'1. Current and Target States'!$J$15:$J$60)</f>
        <v>0</v>
      </c>
      <c r="M43" s="54">
        <f>IFERROR(IF($D43="policy",$L43*'1. Current and Target States'!$J$8,IF($D43="People",$L43*'1. Current and Target States'!$J$5,IF($D43="Process",$L43*'1. Current and Target States'!$J$6,$L43*'1. Current and Target States'!$J$7))),"")</f>
        <v>0</v>
      </c>
      <c r="N43" s="54" t="str">
        <f t="shared" si="1"/>
        <v/>
      </c>
      <c r="O43" s="255"/>
      <c r="P43" s="54">
        <f t="shared" si="7"/>
        <v>0</v>
      </c>
      <c r="Q43" s="255"/>
      <c r="R43" s="8"/>
      <c r="S43" s="8"/>
      <c r="T43" s="8"/>
      <c r="U43" s="8"/>
      <c r="V43" s="8"/>
      <c r="W43" s="8"/>
      <c r="X43" s="8"/>
      <c r="Y43" s="8"/>
      <c r="Z43" s="8"/>
      <c r="AA43" s="8"/>
      <c r="AB43" s="8"/>
      <c r="AC43" s="8"/>
      <c r="AD43" s="8"/>
      <c r="AE43" s="8"/>
    </row>
    <row r="44" spans="1:31" ht="15" thickBot="1">
      <c r="A44" s="8"/>
      <c r="B44" s="9" t="s">
        <v>41</v>
      </c>
      <c r="C44" s="13" t="str">
        <f>LOOKUP($B44,'1. Current and Target States'!$B$15:$B$60,'1. Current and Target States'!$C$15:$C$60)</f>
        <v>Incident Response</v>
      </c>
      <c r="D44" s="13" t="str">
        <f>LOOKUP($B44,'1. Current and Target States'!$B$15:$B$60,'1. Current and Target States'!$D$15:$D$60)</f>
        <v>POLICY</v>
      </c>
      <c r="E44" s="13" t="str">
        <f>LOOKUP($B44,'1. Current and Target States'!$B$15:$B$60,'1. Current and Target States'!$E$15:$E$60)</f>
        <v>There is a formal, documented, and current framework for classifying and identifying incident severity.</v>
      </c>
      <c r="F44" s="13">
        <f>LOOKUP($B44,'1. Current and Target States'!$B$15:$B$60,'1. Current and Target States'!$G$15:$G$60)</f>
        <v>2.5</v>
      </c>
      <c r="G44" s="54">
        <f>IFERROR(IF(D44="policy",F44*'1. Current and Target States'!$J$8,IF(D44="People",'CALC.1'!F44*'1. Current and Target States'!$J$5,IF(D44="Process",'CALC.1'!F44*'1. Current and Target States'!$J$6,'CALC.1'!F44*'1. Current and Target States'!$J$7))),"")</f>
        <v>0.5</v>
      </c>
      <c r="H44" s="54">
        <f t="shared" si="0"/>
        <v>1</v>
      </c>
      <c r="I44" s="253">
        <f>SUM(H44:H52)</f>
        <v>1</v>
      </c>
      <c r="J44" s="54">
        <f>G44*5/I$44</f>
        <v>2.5</v>
      </c>
      <c r="K44" s="253">
        <f>SUM(J44:J52)</f>
        <v>2.5</v>
      </c>
      <c r="L44" s="13">
        <f>LOOKUP($B44,'1. Current and Target States'!$B$15:$B$60,'1. Current and Target States'!$J$15:$J$60)</f>
        <v>3</v>
      </c>
      <c r="M44" s="54">
        <f>IFERROR(IF($D44="policy",$L44*'1. Current and Target States'!$J$8,IF($D44="People",$L44*'1. Current and Target States'!$J$5,IF($D44="Process",$L44*'1. Current and Target States'!$J$6,$L44*'1. Current and Target States'!$J$7))),"")</f>
        <v>0.60000000000000009</v>
      </c>
      <c r="N44" s="54">
        <f t="shared" si="1"/>
        <v>1</v>
      </c>
      <c r="O44" s="253">
        <f>SUM(N44:N52)</f>
        <v>1</v>
      </c>
      <c r="P44" s="54">
        <f>M44*5/$O$44</f>
        <v>3.0000000000000004</v>
      </c>
      <c r="Q44" s="253">
        <f>SUM(P44:P52)</f>
        <v>3.0000000000000004</v>
      </c>
      <c r="R44" s="8"/>
      <c r="S44" s="8"/>
      <c r="T44" s="8"/>
      <c r="U44" s="8"/>
      <c r="V44" s="8"/>
      <c r="W44" s="8"/>
      <c r="X44" s="8"/>
      <c r="Y44" s="8"/>
      <c r="Z44" s="8"/>
      <c r="AA44" s="8"/>
      <c r="AB44" s="8"/>
      <c r="AC44" s="8"/>
      <c r="AD44" s="8"/>
      <c r="AE44" s="8"/>
    </row>
    <row r="45" spans="1:31" ht="15" thickBot="1">
      <c r="A45" s="8"/>
      <c r="B45" s="10" t="s">
        <v>42</v>
      </c>
      <c r="C45" s="13">
        <f>LOOKUP($B45,'1. Current and Target States'!$B$15:$B$60,'1. Current and Target States'!$C$15:$C$60)</f>
        <v>0</v>
      </c>
      <c r="D45" s="13" t="str">
        <f>LOOKUP($B45,'1. Current and Target States'!$B$15:$B$60,'1. Current and Target States'!$D$15:$D$60)</f>
        <v>PROCESS</v>
      </c>
      <c r="E45" s="13" t="str">
        <f>LOOKUP($B45,'1. Current and Target States'!$B$15:$B$60,'1. Current and Target States'!$E$15:$E$60)</f>
        <v xml:space="preserve">Response procedures for specific incidents are documented in runbooks or playbooks and are frequently updated and evaluated. </v>
      </c>
      <c r="F45" s="13">
        <f>LOOKUP($B45,'1. Current and Target States'!$B$15:$B$60,'1. Current and Target States'!$G$15:$G$60)</f>
        <v>0</v>
      </c>
      <c r="G45" s="54">
        <f>IFERROR(IF(D45="policy",F45*'1. Current and Target States'!$J$8,IF(D45="People",'CALC.1'!F45*'1. Current and Target States'!$J$5,IF(D45="Process",'CALC.1'!F45*'1. Current and Target States'!$J$6,'CALC.1'!F45*'1. Current and Target States'!$J$7))),"")</f>
        <v>0</v>
      </c>
      <c r="H45" s="54" t="str">
        <f t="shared" si="0"/>
        <v/>
      </c>
      <c r="I45" s="254"/>
      <c r="J45" s="54">
        <f t="shared" ref="J45:J52" si="8">G45*5/I$44</f>
        <v>0</v>
      </c>
      <c r="K45" s="254"/>
      <c r="L45" s="13">
        <f>LOOKUP($B45,'1. Current and Target States'!$B$15:$B$60,'1. Current and Target States'!$J$15:$J$60)</f>
        <v>0</v>
      </c>
      <c r="M45" s="54">
        <f>IFERROR(IF($D45="policy",$L45*'1. Current and Target States'!$J$8,IF($D45="People",$L45*'1. Current and Target States'!$J$5,IF($D45="Process",$L45*'1. Current and Target States'!$J$6,$L45*'1. Current and Target States'!$J$7))),"")</f>
        <v>0</v>
      </c>
      <c r="N45" s="54" t="str">
        <f t="shared" si="1"/>
        <v/>
      </c>
      <c r="O45" s="254"/>
      <c r="P45" s="54">
        <f t="shared" ref="P45:P52" si="9">M45*5/$O$44</f>
        <v>0</v>
      </c>
      <c r="Q45" s="254"/>
      <c r="R45" s="8"/>
      <c r="S45" s="8"/>
      <c r="T45" s="8"/>
      <c r="U45" s="8"/>
      <c r="V45" s="8"/>
      <c r="W45" s="8"/>
      <c r="X45" s="8"/>
      <c r="Y45" s="8"/>
      <c r="Z45" s="8"/>
      <c r="AA45" s="8"/>
      <c r="AB45" s="8"/>
      <c r="AC45" s="8"/>
      <c r="AD45" s="8"/>
      <c r="AE45" s="8"/>
    </row>
    <row r="46" spans="1:31" ht="15" thickBot="1">
      <c r="A46" s="8"/>
      <c r="B46" s="11" t="s">
        <v>43</v>
      </c>
      <c r="C46" s="13">
        <f>LOOKUP($B46,'1. Current and Target States'!$B$15:$B$60,'1. Current and Target States'!$C$15:$C$60)</f>
        <v>0</v>
      </c>
      <c r="D46" s="13" t="str">
        <f>LOOKUP($B46,'1. Current and Target States'!$B$15:$B$60,'1. Current and Target States'!$D$15:$D$60)</f>
        <v>PROCESS</v>
      </c>
      <c r="E46" s="13" t="str">
        <f>LOOKUP($B46,'1. Current and Target States'!$B$15:$B$60,'1. Current and Target States'!$E$15:$E$60)</f>
        <v>Incident escalation protocol has been defined and the appropriate course of action is clearly established to address horizontal, vertical, and vendor escalation.</v>
      </c>
      <c r="F46" s="13">
        <f>LOOKUP($B46,'1. Current and Target States'!$B$15:$B$60,'1. Current and Target States'!$G$15:$G$60)</f>
        <v>0</v>
      </c>
      <c r="G46" s="54">
        <f>IFERROR(IF(D46="policy",F46*'1. Current and Target States'!$J$8,IF(D46="People",'CALC.1'!F46*'1. Current and Target States'!$J$5,IF(D46="Process",'CALC.1'!F46*'1. Current and Target States'!$J$6,'CALC.1'!F46*'1. Current and Target States'!$J$7))),"")</f>
        <v>0</v>
      </c>
      <c r="H46" s="54" t="str">
        <f t="shared" si="0"/>
        <v/>
      </c>
      <c r="I46" s="254"/>
      <c r="J46" s="54">
        <f t="shared" si="8"/>
        <v>0</v>
      </c>
      <c r="K46" s="254"/>
      <c r="L46" s="13">
        <f>LOOKUP($B46,'1. Current and Target States'!$B$15:$B$60,'1. Current and Target States'!$J$15:$J$60)</f>
        <v>0</v>
      </c>
      <c r="M46" s="54">
        <f>IFERROR(IF($D46="policy",$L46*'1. Current and Target States'!$J$8,IF($D46="People",$L46*'1. Current and Target States'!$J$5,IF($D46="Process",$L46*'1. Current and Target States'!$J$6,$L46*'1. Current and Target States'!$J$7))),"")</f>
        <v>0</v>
      </c>
      <c r="N46" s="54" t="str">
        <f t="shared" si="1"/>
        <v/>
      </c>
      <c r="O46" s="254"/>
      <c r="P46" s="54">
        <f t="shared" si="9"/>
        <v>0</v>
      </c>
      <c r="Q46" s="254"/>
      <c r="R46" s="8"/>
      <c r="S46" s="8"/>
      <c r="T46" s="8"/>
      <c r="U46" s="8"/>
      <c r="V46" s="8"/>
      <c r="W46" s="8"/>
      <c r="X46" s="8"/>
      <c r="Y46" s="8"/>
      <c r="Z46" s="8"/>
      <c r="AA46" s="8"/>
      <c r="AB46" s="8"/>
      <c r="AC46" s="8"/>
      <c r="AD46" s="8"/>
      <c r="AE46" s="8"/>
    </row>
    <row r="47" spans="1:31" ht="15" thickBot="1">
      <c r="A47" s="8"/>
      <c r="B47" s="10" t="s">
        <v>44</v>
      </c>
      <c r="C47" s="13">
        <f>LOOKUP($B47,'1. Current and Target States'!$B$15:$B$60,'1. Current and Target States'!$C$15:$C$60)</f>
        <v>0</v>
      </c>
      <c r="D47" s="13" t="str">
        <f>LOOKUP($B47,'1. Current and Target States'!$B$15:$B$60,'1. Current and Target States'!$D$15:$D$60)</f>
        <v>PROCESS</v>
      </c>
      <c r="E47" s="13" t="str">
        <f>LOOKUP($B47,'1. Current and Target States'!$B$15:$B$60,'1. Current and Target States'!$E$15:$E$60)</f>
        <v xml:space="preserve">Security incident metrics are actively measured and tracked as benchmarks for future improvements. </v>
      </c>
      <c r="F47" s="13">
        <f>LOOKUP($B47,'1. Current and Target States'!$B$15:$B$60,'1. Current and Target States'!$G$15:$G$60)</f>
        <v>0</v>
      </c>
      <c r="G47" s="54">
        <f>IFERROR(IF(D47="policy",F47*'1. Current and Target States'!$J$8,IF(D47="People",'CALC.1'!F47*'1. Current and Target States'!$J$5,IF(D47="Process",'CALC.1'!F47*'1. Current and Target States'!$J$6,'CALC.1'!F47*'1. Current and Target States'!$J$7))),"")</f>
        <v>0</v>
      </c>
      <c r="H47" s="54" t="str">
        <f>IF(G47=0,"",IF($D47="policy",5*$AM$9,IF($D47="People",5*$AM$6,IF($D47="Process",5*$AM$7,5*$AM$8))))</f>
        <v/>
      </c>
      <c r="I47" s="254"/>
      <c r="J47" s="54">
        <f t="shared" si="8"/>
        <v>0</v>
      </c>
      <c r="K47" s="254"/>
      <c r="L47" s="13">
        <f>LOOKUP($B47,'1. Current and Target States'!$B$15:$B$60,'1. Current and Target States'!$J$15:$J$60)</f>
        <v>0</v>
      </c>
      <c r="M47" s="54">
        <f>IFERROR(IF($D47="policy",$L47*'1. Current and Target States'!$J$8,IF($D47="People",$L47*'1. Current and Target States'!$J$5,IF($D47="Process",$L47*'1. Current and Target States'!$J$6,$L47*'1. Current and Target States'!$J$7))),"")</f>
        <v>0</v>
      </c>
      <c r="N47" s="54" t="str">
        <f t="shared" si="1"/>
        <v/>
      </c>
      <c r="O47" s="254"/>
      <c r="P47" s="54">
        <f t="shared" si="9"/>
        <v>0</v>
      </c>
      <c r="Q47" s="254"/>
      <c r="R47" s="8"/>
      <c r="S47" s="8"/>
      <c r="T47" s="8"/>
      <c r="U47" s="8"/>
      <c r="V47" s="8"/>
      <c r="W47" s="8"/>
      <c r="X47" s="8"/>
      <c r="Y47" s="8"/>
      <c r="Z47" s="8"/>
      <c r="AA47" s="8"/>
      <c r="AB47" s="8"/>
      <c r="AC47" s="8"/>
      <c r="AD47" s="8"/>
      <c r="AE47" s="8"/>
    </row>
    <row r="48" spans="1:31" ht="15" thickBot="1">
      <c r="A48" s="8"/>
      <c r="B48" s="11" t="s">
        <v>45</v>
      </c>
      <c r="C48" s="13">
        <f>LOOKUP($B48,'1. Current and Target States'!$B$15:$B$60,'1. Current and Target States'!$C$15:$C$60)</f>
        <v>0</v>
      </c>
      <c r="D48" s="13" t="str">
        <f>LOOKUP($B48,'1. Current and Target States'!$B$15:$B$60,'1. Current and Target States'!$D$15:$D$60)</f>
        <v>PROCESS</v>
      </c>
      <c r="E48" s="13" t="str">
        <f>LOOKUP($B48,'1. Current and Target States'!$B$15:$B$60,'1. Current and Target States'!$E$15:$E$60)</f>
        <v>There is a formalized post-mortem review and dedicated learning process for major security incidents.</v>
      </c>
      <c r="F48" s="13">
        <f>LOOKUP($B48,'1. Current and Target States'!$B$15:$B$60,'1. Current and Target States'!$G$15:$G$60)</f>
        <v>0</v>
      </c>
      <c r="G48" s="54">
        <f>IFERROR(IF(D48="policy",F48*'1. Current and Target States'!$J$8,IF(D48="People",'CALC.1'!F48*'1. Current and Target States'!$J$5,IF(D48="Process",'CALC.1'!F48*'1. Current and Target States'!$J$6,'CALC.1'!F48*'1. Current and Target States'!$J$7))),"")</f>
        <v>0</v>
      </c>
      <c r="H48" s="54" t="str">
        <f t="shared" si="0"/>
        <v/>
      </c>
      <c r="I48" s="254"/>
      <c r="J48" s="54">
        <f t="shared" si="8"/>
        <v>0</v>
      </c>
      <c r="K48" s="254"/>
      <c r="L48" s="13">
        <f>LOOKUP($B48,'1. Current and Target States'!$B$15:$B$60,'1. Current and Target States'!$J$15:$J$60)</f>
        <v>0</v>
      </c>
      <c r="M48" s="54">
        <f>IFERROR(IF($D48="policy",$L48*'1. Current and Target States'!$J$8,IF($D48="People",$L48*'1. Current and Target States'!$J$5,IF($D48="Process",$L48*'1. Current and Target States'!$J$6,$L48*'1. Current and Target States'!$J$7))),"")</f>
        <v>0</v>
      </c>
      <c r="N48" s="54" t="str">
        <f t="shared" si="1"/>
        <v/>
      </c>
      <c r="O48" s="254"/>
      <c r="P48" s="54">
        <f t="shared" si="9"/>
        <v>0</v>
      </c>
      <c r="Q48" s="254"/>
      <c r="R48" s="8"/>
      <c r="S48" s="8"/>
      <c r="T48" s="8"/>
      <c r="U48" s="8"/>
      <c r="V48" s="8"/>
      <c r="W48" s="8"/>
      <c r="X48" s="8"/>
      <c r="Y48" s="8"/>
      <c r="Z48" s="8"/>
      <c r="AA48" s="8"/>
      <c r="AB48" s="8"/>
      <c r="AC48" s="8"/>
      <c r="AD48" s="8"/>
      <c r="AE48" s="8"/>
    </row>
    <row r="49" spans="1:31" ht="15" thickBot="1">
      <c r="A49" s="8"/>
      <c r="B49" s="9" t="s">
        <v>46</v>
      </c>
      <c r="C49" s="13">
        <f>LOOKUP($B49,'1. Current and Target States'!$B$15:$B$60,'1. Current and Target States'!$C$15:$C$60)</f>
        <v>0</v>
      </c>
      <c r="D49" s="13" t="str">
        <f>LOOKUP($B49,'1. Current and Target States'!$B$15:$B$60,'1. Current and Target States'!$D$15:$D$60)</f>
        <v>PROCESS</v>
      </c>
      <c r="E49" s="13" t="str">
        <f>LOOKUP($B49,'1. Current and Target States'!$B$15:$B$60,'1. Current and Target States'!$E$15:$E$60)</f>
        <v xml:space="preserve">There is a formalized public relations communication plan and process in the event of a major security incident. </v>
      </c>
      <c r="F49" s="13">
        <f>LOOKUP($B49,'1. Current and Target States'!$B$15:$B$60,'1. Current and Target States'!$G$15:$G$60)</f>
        <v>0</v>
      </c>
      <c r="G49" s="54">
        <f>IFERROR(IF(D49="policy",F49*'1. Current and Target States'!$J$8,IF(D49="People",'CALC.1'!F49*'1. Current and Target States'!$J$5,IF(D49="Process",'CALC.1'!F49*'1. Current and Target States'!$J$6,'CALC.1'!F49*'1. Current and Target States'!$J$7))),"")</f>
        <v>0</v>
      </c>
      <c r="H49" s="54" t="str">
        <f t="shared" si="0"/>
        <v/>
      </c>
      <c r="I49" s="254"/>
      <c r="J49" s="54">
        <f t="shared" si="8"/>
        <v>0</v>
      </c>
      <c r="K49" s="254"/>
      <c r="L49" s="13">
        <f>LOOKUP($B49,'1. Current and Target States'!$B$15:$B$60,'1. Current and Target States'!$J$15:$J$60)</f>
        <v>0</v>
      </c>
      <c r="M49" s="54">
        <f>IFERROR(IF($D49="policy",$L49*'1. Current and Target States'!$J$8,IF($D49="People",$L49*'1. Current and Target States'!$J$5,IF($D49="Process",$L49*'1. Current and Target States'!$J$6,$L49*'1. Current and Target States'!$J$7))),"")</f>
        <v>0</v>
      </c>
      <c r="N49" s="54" t="str">
        <f t="shared" si="1"/>
        <v/>
      </c>
      <c r="O49" s="254"/>
      <c r="P49" s="54">
        <f t="shared" si="9"/>
        <v>0</v>
      </c>
      <c r="Q49" s="254"/>
      <c r="R49" s="8"/>
      <c r="S49" s="8"/>
      <c r="T49" s="8"/>
      <c r="U49" s="8"/>
      <c r="V49" s="8"/>
      <c r="W49" s="8"/>
      <c r="X49" s="8"/>
      <c r="Y49" s="8"/>
      <c r="Z49" s="8"/>
      <c r="AA49" s="8"/>
      <c r="AB49" s="8"/>
      <c r="AC49" s="8"/>
      <c r="AD49" s="8"/>
      <c r="AE49" s="8"/>
    </row>
    <row r="50" spans="1:31" ht="15" thickBot="1">
      <c r="A50" s="8"/>
      <c r="B50" s="9" t="s">
        <v>47</v>
      </c>
      <c r="C50" s="13">
        <f>LOOKUP($B50,'1. Current and Target States'!$B$15:$B$60,'1. Current and Target States'!$C$15:$C$60)</f>
        <v>0</v>
      </c>
      <c r="D50" s="13" t="str">
        <f>LOOKUP($B50,'1. Current and Target States'!$B$15:$B$60,'1. Current and Target States'!$D$15:$D$60)</f>
        <v>PEOPLE</v>
      </c>
      <c r="E50" s="13" t="str">
        <f>LOOKUP($B50,'1. Current and Target States'!$B$15:$B$60,'1. Current and Target States'!$E$15:$E$60)</f>
        <v xml:space="preserve">There is a dedicated incident response team. Roles/responsibilities are defined, documented, and actively managed in a RACI charter.     </v>
      </c>
      <c r="F50" s="13">
        <f>LOOKUP($B50,'1. Current and Target States'!$B$15:$B$60,'1. Current and Target States'!$G$15:$G$60)</f>
        <v>0</v>
      </c>
      <c r="G50" s="54">
        <f>IFERROR(IF(D50="policy",F50*'1. Current and Target States'!$J$8,IF(D50="People",'CALC.1'!F50*'1. Current and Target States'!$J$5,IF(D50="Process",'CALC.1'!F50*'1. Current and Target States'!$J$6,'CALC.1'!F50*'1. Current and Target States'!$J$7))),"")</f>
        <v>0</v>
      </c>
      <c r="H50" s="54" t="str">
        <f t="shared" si="0"/>
        <v/>
      </c>
      <c r="I50" s="254"/>
      <c r="J50" s="54">
        <f t="shared" si="8"/>
        <v>0</v>
      </c>
      <c r="K50" s="254"/>
      <c r="L50" s="13">
        <f>LOOKUP($B50,'1. Current and Target States'!$B$15:$B$60,'1. Current and Target States'!$J$15:$J$60)</f>
        <v>0</v>
      </c>
      <c r="M50" s="54">
        <f>IFERROR(IF($D50="policy",$L50*'1. Current and Target States'!$J$8,IF($D50="People",$L50*'1. Current and Target States'!$J$5,IF($D50="Process",$L50*'1. Current and Target States'!$J$6,$L50*'1. Current and Target States'!$J$7))),"")</f>
        <v>0</v>
      </c>
      <c r="N50" s="54" t="str">
        <f t="shared" si="1"/>
        <v/>
      </c>
      <c r="O50" s="254"/>
      <c r="P50" s="54">
        <f t="shared" si="9"/>
        <v>0</v>
      </c>
      <c r="Q50" s="254"/>
      <c r="R50" s="8"/>
      <c r="S50" s="8"/>
      <c r="T50" s="8"/>
      <c r="U50" s="8"/>
      <c r="V50" s="8"/>
      <c r="W50" s="8"/>
      <c r="X50" s="8"/>
      <c r="Y50" s="8"/>
      <c r="Z50" s="8"/>
      <c r="AA50" s="8"/>
      <c r="AB50" s="8"/>
      <c r="AC50" s="8"/>
      <c r="AD50" s="8"/>
      <c r="AE50" s="8"/>
    </row>
    <row r="51" spans="1:31" ht="15" thickBot="1">
      <c r="A51" s="8"/>
      <c r="B51" s="10" t="s">
        <v>48</v>
      </c>
      <c r="C51" s="13">
        <f>LOOKUP($B51,'1. Current and Target States'!$B$15:$B$60,'1. Current and Target States'!$C$15:$C$60)</f>
        <v>0</v>
      </c>
      <c r="D51" s="13" t="str">
        <f>LOOKUP($B51,'1. Current and Target States'!$B$15:$B$60,'1. Current and Target States'!$D$15:$D$60)</f>
        <v>PEOPLE</v>
      </c>
      <c r="E51" s="13" t="str">
        <f>LOOKUP($B51,'1. Current and Target States'!$B$15:$B$60,'1. Current and Target States'!$E$15:$E$60)</f>
        <v>There is a structured and actively communicated process for which end users can report incidents.</v>
      </c>
      <c r="F51" s="13">
        <f>LOOKUP($B51,'1. Current and Target States'!$B$15:$B$60,'1. Current and Target States'!$G$15:$G$60)</f>
        <v>0</v>
      </c>
      <c r="G51" s="54">
        <f>IFERROR(IF(D51="policy",F51*'1. Current and Target States'!$J$8,IF(D51="People",'CALC.1'!F51*'1. Current and Target States'!$J$5,IF(D51="Process",'CALC.1'!F51*'1. Current and Target States'!$J$6,'CALC.1'!F51*'1. Current and Target States'!$J$7))),"")</f>
        <v>0</v>
      </c>
      <c r="H51" s="54" t="str">
        <f t="shared" si="0"/>
        <v/>
      </c>
      <c r="I51" s="254"/>
      <c r="J51" s="54">
        <f t="shared" si="8"/>
        <v>0</v>
      </c>
      <c r="K51" s="254"/>
      <c r="L51" s="13">
        <f>LOOKUP($B51,'1. Current and Target States'!$B$15:$B$60,'1. Current and Target States'!$J$15:$J$60)</f>
        <v>0</v>
      </c>
      <c r="M51" s="54">
        <f>IFERROR(IF($D51="policy",$L51*'1. Current and Target States'!$J$8,IF($D51="People",$L51*'1. Current and Target States'!$J$5,IF($D51="Process",$L51*'1. Current and Target States'!$J$6,$L51*'1. Current and Target States'!$J$7))),"")</f>
        <v>0</v>
      </c>
      <c r="N51" s="54" t="str">
        <f t="shared" si="1"/>
        <v/>
      </c>
      <c r="O51" s="254"/>
      <c r="P51" s="54">
        <f t="shared" si="9"/>
        <v>0</v>
      </c>
      <c r="Q51" s="254"/>
      <c r="R51" s="8"/>
      <c r="S51" s="8"/>
      <c r="T51" s="8"/>
      <c r="U51" s="8"/>
      <c r="V51" s="8"/>
      <c r="W51" s="8"/>
      <c r="X51" s="8"/>
      <c r="Y51" s="8"/>
      <c r="Z51" s="8"/>
      <c r="AA51" s="8"/>
      <c r="AB51" s="8"/>
      <c r="AC51" s="8"/>
      <c r="AD51" s="8"/>
      <c r="AE51" s="8"/>
    </row>
    <row r="52" spans="1:31" ht="15" thickBot="1">
      <c r="A52" s="8"/>
      <c r="B52" s="10" t="s">
        <v>49</v>
      </c>
      <c r="C52" s="13">
        <f>LOOKUP($B52,'1. Current and Target States'!$B$15:$B$60,'1. Current and Target States'!$C$15:$C$60)</f>
        <v>0</v>
      </c>
      <c r="D52" s="13" t="str">
        <f>LOOKUP($B52,'1. Current and Target States'!$B$15:$B$60,'1. Current and Target States'!$D$15:$D$60)</f>
        <v>TECHNOLOGY</v>
      </c>
      <c r="E52" s="13" t="str">
        <f>LOOKUP($B52,'1. Current and Target States'!$B$15:$B$60,'1. Current and Target States'!$E$15:$E$60)</f>
        <v xml:space="preserve">A centralized and easily accessible incident management or ticketing system is used to monitor incidents. </v>
      </c>
      <c r="F52" s="13">
        <f>LOOKUP($B52,'1. Current and Target States'!$B$15:$B$60,'1. Current and Target States'!$G$15:$G$60)</f>
        <v>0</v>
      </c>
      <c r="G52" s="54">
        <f>IFERROR(IF(D52="policy",F52*'1. Current and Target States'!$J$8,IF(D52="People",'CALC.1'!F52*'1. Current and Target States'!$J$5,IF(D52="Process",'CALC.1'!F52*'1. Current and Target States'!$J$6,'CALC.1'!F52*'1. Current and Target States'!$J$7))),"")</f>
        <v>0</v>
      </c>
      <c r="H52" s="54" t="str">
        <f t="shared" si="0"/>
        <v/>
      </c>
      <c r="I52" s="254"/>
      <c r="J52" s="54">
        <f t="shared" si="8"/>
        <v>0</v>
      </c>
      <c r="K52" s="254"/>
      <c r="L52" s="13">
        <f>LOOKUP($B52,'1. Current and Target States'!$B$15:$B$60,'1. Current and Target States'!$J$15:$J$60)</f>
        <v>0</v>
      </c>
      <c r="M52" s="54">
        <f>IFERROR(IF($D52="policy",$L52*'1. Current and Target States'!$J$8,IF($D52="People",$L52*'1. Current and Target States'!$J$5,IF($D52="Process",$L52*'1. Current and Target States'!$J$6,$L52*'1. Current and Target States'!$J$7))),"")</f>
        <v>0</v>
      </c>
      <c r="N52" s="54" t="str">
        <f t="shared" si="1"/>
        <v/>
      </c>
      <c r="O52" s="254"/>
      <c r="P52" s="54">
        <f t="shared" si="9"/>
        <v>0</v>
      </c>
      <c r="Q52" s="254"/>
      <c r="R52" s="8"/>
      <c r="S52" s="8"/>
      <c r="T52" s="8"/>
      <c r="U52" s="8"/>
      <c r="V52" s="8"/>
      <c r="W52" s="8"/>
      <c r="X52" s="8"/>
      <c r="Y52" s="8"/>
      <c r="Z52" s="8"/>
      <c r="AA52" s="8"/>
      <c r="AB52" s="8"/>
      <c r="AC52" s="8"/>
      <c r="AD52" s="8"/>
      <c r="AE52" s="8"/>
    </row>
    <row r="53" spans="1:31" ht="15" thickBot="1">
      <c r="A53" s="8"/>
      <c r="B53" s="31"/>
      <c r="C53" s="32"/>
      <c r="D53" s="32"/>
      <c r="E53" s="32"/>
      <c r="F53" s="32"/>
      <c r="G53" s="49"/>
      <c r="H53" s="49"/>
      <c r="I53" s="49"/>
      <c r="J53" s="49"/>
      <c r="K53" s="49"/>
      <c r="L53" s="32"/>
      <c r="M53" s="49"/>
      <c r="N53" s="49"/>
      <c r="O53" s="49"/>
      <c r="P53" s="49"/>
      <c r="Q53" s="49"/>
      <c r="R53" s="8"/>
      <c r="S53" s="8"/>
      <c r="T53" s="8"/>
      <c r="U53" s="8"/>
      <c r="V53" s="8"/>
      <c r="W53" s="8"/>
      <c r="X53" s="8"/>
      <c r="Y53" s="8"/>
      <c r="Z53" s="8"/>
      <c r="AA53" s="8"/>
      <c r="AB53" s="8"/>
      <c r="AC53" s="8"/>
      <c r="AD53" s="8"/>
      <c r="AE53" s="8"/>
    </row>
    <row r="54" spans="1:31" ht="15" thickBot="1">
      <c r="B54" s="38" t="s">
        <v>104</v>
      </c>
      <c r="C54" s="39" t="s">
        <v>105</v>
      </c>
      <c r="D54" s="39"/>
      <c r="E54" s="39" t="s">
        <v>106</v>
      </c>
      <c r="F54" s="50"/>
      <c r="G54" s="50"/>
      <c r="H54" s="50"/>
      <c r="I54" s="50"/>
      <c r="J54" s="50"/>
      <c r="K54" s="50"/>
      <c r="L54" s="50"/>
      <c r="M54" s="50"/>
      <c r="N54" s="50"/>
      <c r="O54" s="50"/>
      <c r="P54" s="50"/>
      <c r="Q54" s="50"/>
    </row>
    <row r="55" spans="1:31" ht="50">
      <c r="B55" s="260" t="s">
        <v>97</v>
      </c>
      <c r="C55" s="24" t="s">
        <v>98</v>
      </c>
      <c r="D55" s="24"/>
      <c r="E55" s="25" t="s">
        <v>186</v>
      </c>
      <c r="F55" s="50"/>
      <c r="G55" s="50"/>
      <c r="H55" s="50"/>
      <c r="I55" s="50"/>
      <c r="J55" s="50"/>
      <c r="K55" s="50"/>
      <c r="L55" s="50"/>
      <c r="M55" s="50"/>
      <c r="N55" s="50"/>
      <c r="O55" s="50"/>
      <c r="P55" s="50"/>
      <c r="Q55" s="50"/>
    </row>
    <row r="56" spans="1:31" ht="37.5">
      <c r="B56" s="261"/>
      <c r="C56" s="29" t="s">
        <v>99</v>
      </c>
      <c r="D56" s="29"/>
      <c r="E56" s="30" t="s">
        <v>179</v>
      </c>
      <c r="F56" s="50"/>
      <c r="G56" s="50"/>
      <c r="H56" s="50"/>
      <c r="I56" s="50"/>
      <c r="J56" s="50"/>
      <c r="K56" s="50"/>
      <c r="L56" s="50"/>
      <c r="M56" s="50"/>
      <c r="N56" s="50"/>
      <c r="O56" s="50"/>
      <c r="P56" s="50"/>
      <c r="Q56" s="50"/>
    </row>
    <row r="57" spans="1:31" ht="50.5" thickBot="1">
      <c r="B57" s="262"/>
      <c r="C57" s="27" t="s">
        <v>115</v>
      </c>
      <c r="D57" s="27"/>
      <c r="E57" s="27" t="s">
        <v>187</v>
      </c>
      <c r="F57" s="50"/>
      <c r="G57" s="50"/>
      <c r="H57" s="50"/>
      <c r="I57" s="50"/>
      <c r="J57" s="50"/>
      <c r="K57" s="50"/>
      <c r="L57" s="50"/>
      <c r="M57" s="50"/>
      <c r="N57" s="50"/>
      <c r="O57" s="50"/>
      <c r="P57" s="50"/>
      <c r="Q57" s="50"/>
    </row>
    <row r="58" spans="1:31" ht="15" thickBot="1">
      <c r="B58" s="28"/>
      <c r="C58" s="29"/>
      <c r="D58" s="29"/>
      <c r="E58" s="30"/>
      <c r="F58" s="50"/>
      <c r="G58" s="50"/>
      <c r="H58" s="50"/>
      <c r="I58" s="50"/>
      <c r="J58" s="50"/>
      <c r="K58" s="50"/>
      <c r="L58" s="50"/>
      <c r="M58" s="50"/>
      <c r="N58" s="50"/>
      <c r="O58" s="50"/>
      <c r="P58" s="50"/>
      <c r="Q58" s="50"/>
    </row>
    <row r="59" spans="1:31" ht="62.5">
      <c r="B59" s="260" t="s">
        <v>100</v>
      </c>
      <c r="C59" s="24" t="s">
        <v>107</v>
      </c>
      <c r="D59" s="24"/>
      <c r="E59" s="25" t="s">
        <v>180</v>
      </c>
      <c r="F59" s="50"/>
      <c r="G59" s="50"/>
      <c r="H59" s="50"/>
      <c r="I59" s="50"/>
      <c r="J59" s="50"/>
      <c r="K59" s="50"/>
      <c r="L59" s="50"/>
      <c r="M59" s="50"/>
      <c r="N59" s="50"/>
      <c r="O59" s="50"/>
      <c r="P59" s="50"/>
      <c r="Q59" s="50"/>
    </row>
    <row r="60" spans="1:31" ht="62.5">
      <c r="B60" s="261"/>
      <c r="C60" s="30" t="s">
        <v>116</v>
      </c>
      <c r="D60" s="30"/>
      <c r="E60" s="30" t="s">
        <v>190</v>
      </c>
      <c r="F60" s="50"/>
      <c r="G60" s="50"/>
      <c r="H60" s="50"/>
      <c r="I60" s="50"/>
      <c r="J60" s="50"/>
      <c r="K60" s="50"/>
      <c r="L60" s="50"/>
      <c r="M60" s="50"/>
      <c r="N60" s="50"/>
      <c r="O60" s="50"/>
      <c r="P60" s="50"/>
      <c r="Q60" s="50"/>
    </row>
    <row r="61" spans="1:31" ht="25.5" thickBot="1">
      <c r="B61" s="262"/>
      <c r="C61" s="26" t="s">
        <v>108</v>
      </c>
      <c r="D61" s="26"/>
      <c r="E61" s="27" t="s">
        <v>181</v>
      </c>
      <c r="F61" s="50"/>
      <c r="G61" s="50"/>
      <c r="H61" s="50"/>
      <c r="I61" s="50"/>
      <c r="J61" s="50"/>
      <c r="K61" s="50"/>
      <c r="L61" s="50"/>
      <c r="M61" s="50"/>
      <c r="N61" s="50"/>
      <c r="O61" s="50"/>
      <c r="P61" s="50"/>
      <c r="Q61" s="50"/>
    </row>
    <row r="62" spans="1:31" ht="15" thickBot="1">
      <c r="B62" s="28"/>
      <c r="C62" s="29"/>
      <c r="D62" s="29"/>
      <c r="E62" s="30"/>
      <c r="F62" s="50"/>
      <c r="G62" s="50"/>
      <c r="H62" s="50"/>
      <c r="I62" s="50"/>
      <c r="J62" s="50"/>
      <c r="K62" s="50"/>
      <c r="L62" s="50"/>
      <c r="M62" s="50"/>
      <c r="N62" s="50"/>
      <c r="O62" s="50"/>
      <c r="P62" s="50"/>
      <c r="Q62" s="50"/>
    </row>
    <row r="63" spans="1:31" ht="37.5">
      <c r="B63" s="260" t="s">
        <v>102</v>
      </c>
      <c r="C63" s="24" t="s">
        <v>107</v>
      </c>
      <c r="D63" s="24"/>
      <c r="E63" s="25" t="s">
        <v>188</v>
      </c>
      <c r="F63" s="50"/>
      <c r="G63" s="50"/>
      <c r="H63" s="50"/>
      <c r="I63" s="50"/>
      <c r="J63" s="50"/>
      <c r="K63" s="50"/>
      <c r="L63" s="50"/>
      <c r="M63" s="50"/>
      <c r="N63" s="50"/>
      <c r="O63" s="50"/>
      <c r="P63" s="50"/>
      <c r="Q63" s="50"/>
    </row>
    <row r="64" spans="1:31" ht="62.5">
      <c r="B64" s="261"/>
      <c r="C64" s="30" t="s">
        <v>116</v>
      </c>
      <c r="D64" s="30"/>
      <c r="E64" s="30" t="s">
        <v>191</v>
      </c>
      <c r="F64" s="50"/>
      <c r="G64" s="50"/>
      <c r="H64" s="50"/>
      <c r="I64" s="50"/>
      <c r="J64" s="50"/>
      <c r="K64" s="50"/>
      <c r="L64" s="50"/>
      <c r="M64" s="50"/>
      <c r="N64" s="50"/>
      <c r="O64" s="50"/>
      <c r="P64" s="50"/>
      <c r="Q64" s="50"/>
    </row>
    <row r="65" spans="2:28" ht="25.5" thickBot="1">
      <c r="B65" s="262"/>
      <c r="C65" s="26" t="s">
        <v>108</v>
      </c>
      <c r="D65" s="26"/>
      <c r="E65" s="27" t="s">
        <v>112</v>
      </c>
      <c r="F65" s="50"/>
      <c r="G65" s="50"/>
      <c r="H65" s="50"/>
      <c r="I65" s="50"/>
      <c r="J65" s="50"/>
      <c r="K65" s="50"/>
      <c r="L65" s="50"/>
      <c r="M65" s="50"/>
      <c r="N65" s="50"/>
      <c r="O65" s="50"/>
      <c r="P65" s="50"/>
      <c r="Q65" s="50"/>
    </row>
    <row r="66" spans="2:28" ht="15" thickBot="1">
      <c r="F66" s="50"/>
      <c r="G66" s="50"/>
      <c r="H66" s="50"/>
      <c r="I66" s="50"/>
      <c r="J66" s="50"/>
      <c r="K66" s="50"/>
      <c r="L66" s="50"/>
      <c r="M66" s="50"/>
      <c r="N66" s="50"/>
      <c r="O66" s="50"/>
      <c r="P66" s="50"/>
      <c r="Q66" s="50"/>
    </row>
    <row r="67" spans="2:28" ht="50">
      <c r="B67" s="260" t="s">
        <v>101</v>
      </c>
      <c r="C67" s="24" t="s">
        <v>107</v>
      </c>
      <c r="D67" s="24"/>
      <c r="E67" s="25" t="s">
        <v>182</v>
      </c>
      <c r="F67" s="50"/>
      <c r="G67" s="50"/>
      <c r="H67" s="50"/>
      <c r="I67" s="50"/>
      <c r="J67" s="50"/>
      <c r="K67" s="50"/>
      <c r="L67" s="50"/>
      <c r="M67" s="50"/>
      <c r="N67" s="50"/>
      <c r="O67" s="50"/>
      <c r="P67" s="50"/>
      <c r="Q67" s="50"/>
      <c r="AB67" s="41"/>
    </row>
    <row r="68" spans="2:28" ht="62.5">
      <c r="B68" s="261"/>
      <c r="C68" s="30" t="s">
        <v>116</v>
      </c>
      <c r="D68" s="30"/>
      <c r="E68" s="30" t="s">
        <v>192</v>
      </c>
      <c r="F68" s="50"/>
      <c r="G68" s="50"/>
      <c r="H68" s="50"/>
      <c r="I68" s="50"/>
      <c r="J68" s="50"/>
      <c r="K68" s="50"/>
      <c r="L68" s="50"/>
      <c r="M68" s="50"/>
      <c r="N68" s="50"/>
      <c r="O68" s="50"/>
      <c r="P68" s="50"/>
      <c r="Q68" s="50"/>
    </row>
    <row r="69" spans="2:28" ht="43.5" customHeight="1" thickBot="1">
      <c r="B69" s="262"/>
      <c r="C69" s="26" t="s">
        <v>108</v>
      </c>
      <c r="D69" s="26"/>
      <c r="E69" s="27" t="s">
        <v>111</v>
      </c>
      <c r="F69" s="50"/>
      <c r="G69" s="50"/>
      <c r="H69" s="50"/>
      <c r="I69" s="50"/>
      <c r="J69" s="50"/>
      <c r="K69" s="50"/>
      <c r="L69" s="50"/>
      <c r="M69" s="50"/>
      <c r="N69" s="50"/>
      <c r="O69" s="50"/>
      <c r="P69" s="50"/>
      <c r="Q69" s="50"/>
    </row>
    <row r="70" spans="2:28" ht="15" thickBot="1">
      <c r="B70" s="28"/>
      <c r="C70" s="29"/>
      <c r="D70" s="29"/>
      <c r="E70" s="30"/>
      <c r="F70" s="50"/>
      <c r="G70" s="50"/>
      <c r="H70" s="50"/>
      <c r="I70" s="50"/>
      <c r="J70" s="50"/>
      <c r="K70" s="50"/>
      <c r="L70" s="50"/>
      <c r="M70" s="50"/>
      <c r="N70" s="50"/>
      <c r="O70" s="50"/>
      <c r="P70" s="50"/>
      <c r="Q70" s="50"/>
    </row>
    <row r="71" spans="2:28" ht="50">
      <c r="B71" s="260" t="s">
        <v>103</v>
      </c>
      <c r="C71" s="24" t="s">
        <v>107</v>
      </c>
      <c r="D71" s="24"/>
      <c r="E71" s="25" t="s">
        <v>183</v>
      </c>
      <c r="F71" s="50"/>
      <c r="G71" s="50"/>
      <c r="H71" s="50"/>
      <c r="I71" s="50"/>
      <c r="J71" s="50"/>
      <c r="K71" s="50"/>
      <c r="L71" s="50"/>
      <c r="M71" s="50"/>
      <c r="N71" s="50"/>
      <c r="O71" s="50"/>
      <c r="P71" s="50"/>
      <c r="Q71" s="50"/>
    </row>
    <row r="72" spans="2:28" ht="62.5">
      <c r="B72" s="261"/>
      <c r="C72" s="30" t="s">
        <v>116</v>
      </c>
      <c r="D72" s="30"/>
      <c r="E72" s="30" t="s">
        <v>189</v>
      </c>
      <c r="F72" s="50"/>
      <c r="G72" s="50"/>
      <c r="H72" s="50"/>
      <c r="I72" s="50"/>
      <c r="J72" s="50"/>
      <c r="K72" s="50"/>
      <c r="L72" s="50"/>
      <c r="M72" s="50"/>
      <c r="N72" s="50"/>
      <c r="O72" s="50"/>
      <c r="P72" s="50"/>
      <c r="Q72" s="50"/>
    </row>
    <row r="73" spans="2:28" ht="25.5" thickBot="1">
      <c r="B73" s="262"/>
      <c r="C73" s="26" t="s">
        <v>108</v>
      </c>
      <c r="D73" s="26"/>
      <c r="E73" s="27" t="s">
        <v>113</v>
      </c>
      <c r="F73" s="50"/>
      <c r="G73" s="50"/>
      <c r="H73" s="50"/>
      <c r="I73" s="50"/>
      <c r="J73" s="50"/>
      <c r="K73" s="50"/>
      <c r="L73" s="50"/>
      <c r="M73" s="50"/>
      <c r="N73" s="50"/>
      <c r="O73" s="50"/>
      <c r="P73" s="50"/>
      <c r="Q73" s="50"/>
    </row>
    <row r="74" spans="2:28">
      <c r="F74" s="50"/>
      <c r="G74" s="50"/>
      <c r="H74" s="50"/>
      <c r="I74" s="50"/>
      <c r="J74" s="50"/>
      <c r="K74" s="50"/>
      <c r="L74" s="50"/>
      <c r="M74" s="50"/>
      <c r="N74" s="50"/>
      <c r="O74" s="50"/>
      <c r="P74" s="50"/>
      <c r="Q74" s="50"/>
    </row>
    <row r="75" spans="2:28">
      <c r="B75" s="2" t="s">
        <v>92</v>
      </c>
      <c r="F75" s="50"/>
      <c r="G75" s="50"/>
      <c r="H75" s="50"/>
      <c r="I75" s="50"/>
      <c r="J75" s="50"/>
      <c r="K75" s="50"/>
      <c r="L75" s="50"/>
      <c r="M75" s="50"/>
      <c r="N75" s="50"/>
      <c r="O75" s="50"/>
      <c r="P75" s="50"/>
      <c r="Q75" s="50"/>
    </row>
    <row r="76" spans="2:28">
      <c r="B76" t="s">
        <v>70</v>
      </c>
    </row>
    <row r="77" spans="2:28">
      <c r="B77" t="s">
        <v>71</v>
      </c>
    </row>
    <row r="78" spans="2:28">
      <c r="B78" t="s">
        <v>72</v>
      </c>
    </row>
    <row r="79" spans="2:28">
      <c r="B79" t="s">
        <v>73</v>
      </c>
    </row>
    <row r="80" spans="2:28">
      <c r="B80" t="s">
        <v>74</v>
      </c>
    </row>
    <row r="81" spans="2:2">
      <c r="B81" t="s">
        <v>75</v>
      </c>
    </row>
    <row r="82" spans="2:2">
      <c r="B82" t="s">
        <v>76</v>
      </c>
    </row>
    <row r="83" spans="2:2">
      <c r="B83" t="s">
        <v>77</v>
      </c>
    </row>
    <row r="84" spans="2:2">
      <c r="B84" t="s">
        <v>78</v>
      </c>
    </row>
    <row r="85" spans="2:2">
      <c r="B85" t="s">
        <v>79</v>
      </c>
    </row>
    <row r="86" spans="2:2">
      <c r="B86" t="s">
        <v>80</v>
      </c>
    </row>
    <row r="87" spans="2:2">
      <c r="B87" t="s">
        <v>81</v>
      </c>
    </row>
    <row r="88" spans="2:2">
      <c r="B88" t="s">
        <v>82</v>
      </c>
    </row>
    <row r="89" spans="2:2">
      <c r="B89" t="s">
        <v>83</v>
      </c>
    </row>
    <row r="90" spans="2:2">
      <c r="B90" t="s">
        <v>84</v>
      </c>
    </row>
    <row r="91" spans="2:2">
      <c r="B91" t="s">
        <v>86</v>
      </c>
    </row>
    <row r="92" spans="2:2">
      <c r="B92" t="s">
        <v>87</v>
      </c>
    </row>
    <row r="93" spans="2:2">
      <c r="B93" t="s">
        <v>88</v>
      </c>
    </row>
    <row r="94" spans="2:2">
      <c r="B94" t="s">
        <v>89</v>
      </c>
    </row>
    <row r="95" spans="2:2">
      <c r="B95" t="s">
        <v>90</v>
      </c>
    </row>
    <row r="96" spans="2:2">
      <c r="B96" t="s">
        <v>91</v>
      </c>
    </row>
    <row r="97" spans="2:2">
      <c r="B97" s="2" t="s">
        <v>85</v>
      </c>
    </row>
  </sheetData>
  <mergeCells count="26">
    <mergeCell ref="O29:O43"/>
    <mergeCell ref="Q29:Q43"/>
    <mergeCell ref="O44:O52"/>
    <mergeCell ref="Q44:Q52"/>
    <mergeCell ref="L5:L6"/>
    <mergeCell ref="M5:M6"/>
    <mergeCell ref="O7:O17"/>
    <mergeCell ref="Q7:Q17"/>
    <mergeCell ref="O18:O28"/>
    <mergeCell ref="Q18:Q28"/>
    <mergeCell ref="B55:B57"/>
    <mergeCell ref="B67:B69"/>
    <mergeCell ref="B71:B73"/>
    <mergeCell ref="B59:B61"/>
    <mergeCell ref="B63:B65"/>
    <mergeCell ref="B5:B6"/>
    <mergeCell ref="F5:F6"/>
    <mergeCell ref="G5:G6"/>
    <mergeCell ref="I7:I17"/>
    <mergeCell ref="K7:K17"/>
    <mergeCell ref="I18:I28"/>
    <mergeCell ref="K18:K28"/>
    <mergeCell ref="I29:I43"/>
    <mergeCell ref="K29:K43"/>
    <mergeCell ref="I44:I52"/>
    <mergeCell ref="K44:K52"/>
  </mergeCells>
  <conditionalFormatting sqref="AM10">
    <cfRule type="cellIs" dxfId="0" priority="1" operator="notEqual">
      <formula>1</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D13"/>
  <sheetViews>
    <sheetView topLeftCell="A2" zoomScaleNormal="100" workbookViewId="0">
      <selection activeCell="B4" sqref="B4"/>
    </sheetView>
  </sheetViews>
  <sheetFormatPr defaultColWidth="8.81640625" defaultRowHeight="14.5"/>
  <cols>
    <col min="1" max="1" width="2.81640625" customWidth="1"/>
    <col min="2" max="2" width="23.453125" bestFit="1" customWidth="1"/>
  </cols>
  <sheetData>
    <row r="1" spans="1:4" ht="15" customHeight="1">
      <c r="A1" s="8" t="s">
        <v>4</v>
      </c>
      <c r="B1" s="8"/>
      <c r="C1" s="8"/>
      <c r="D1" s="8"/>
    </row>
    <row r="2" spans="1:4" ht="33.75" customHeight="1">
      <c r="A2" s="8"/>
      <c r="B2" s="8"/>
      <c r="C2" s="8"/>
      <c r="D2" s="8"/>
    </row>
    <row r="3" spans="1:4">
      <c r="A3" s="8"/>
      <c r="B3" s="8"/>
      <c r="C3" s="8"/>
      <c r="D3" s="8" t="s">
        <v>52</v>
      </c>
    </row>
    <row r="4" spans="1:4">
      <c r="A4" s="8"/>
      <c r="B4" s="8" t="s">
        <v>56</v>
      </c>
      <c r="C4" s="8"/>
      <c r="D4" s="8">
        <v>1</v>
      </c>
    </row>
    <row r="5" spans="1:4">
      <c r="A5" s="8"/>
      <c r="B5" s="8" t="s">
        <v>57</v>
      </c>
      <c r="C5" s="8"/>
      <c r="D5" s="8">
        <v>1.5</v>
      </c>
    </row>
    <row r="6" spans="1:4">
      <c r="A6" s="8"/>
      <c r="B6" s="8" t="s">
        <v>58</v>
      </c>
      <c r="C6" s="8"/>
      <c r="D6" s="8">
        <v>2</v>
      </c>
    </row>
    <row r="7" spans="1:4">
      <c r="A7" s="8"/>
      <c r="B7" s="8" t="s">
        <v>59</v>
      </c>
      <c r="C7" s="8"/>
      <c r="D7" s="8">
        <v>2.5</v>
      </c>
    </row>
    <row r="8" spans="1:4">
      <c r="A8" s="8"/>
      <c r="B8" s="8"/>
      <c r="C8" s="8"/>
      <c r="D8" s="8">
        <v>3</v>
      </c>
    </row>
    <row r="9" spans="1:4">
      <c r="A9" s="8"/>
      <c r="B9" s="8"/>
      <c r="C9" s="8"/>
      <c r="D9" s="8">
        <v>3.5</v>
      </c>
    </row>
    <row r="10" spans="1:4">
      <c r="A10" s="8"/>
      <c r="B10" s="8"/>
      <c r="C10" s="8"/>
      <c r="D10" s="8">
        <v>4</v>
      </c>
    </row>
    <row r="11" spans="1:4">
      <c r="A11" s="8"/>
      <c r="B11" s="8"/>
      <c r="C11" s="8"/>
      <c r="D11" s="8">
        <v>4.5</v>
      </c>
    </row>
    <row r="12" spans="1:4">
      <c r="A12" s="8"/>
      <c r="B12" s="8"/>
      <c r="C12" s="8"/>
      <c r="D12" s="8">
        <v>5</v>
      </c>
    </row>
    <row r="13" spans="1:4">
      <c r="A13" s="8"/>
      <c r="B13" s="8"/>
      <c r="C13" s="8"/>
      <c r="D13" s="8"/>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D43CC453A4714F93D3E85B08BEA4D8" ma:contentTypeVersion="12" ma:contentTypeDescription="Create a new document." ma:contentTypeScope="" ma:versionID="054b228fb1d50744fef3a7a2d0c13601">
  <xsd:schema xmlns:xsd="http://www.w3.org/2001/XMLSchema" xmlns:xs="http://www.w3.org/2001/XMLSchema" xmlns:p="http://schemas.microsoft.com/office/2006/metadata/properties" xmlns:ns2="235bebf4-0f02-4cfa-930a-13dd97756c74" xmlns:ns3="dc3b9434-d0ff-4ee7-a773-d1361b777bb1" targetNamespace="http://schemas.microsoft.com/office/2006/metadata/properties" ma:root="true" ma:fieldsID="6e1b534f01fe08b30cb694e39fbc72e5" ns2:_="" ns3:_="">
    <xsd:import namespace="235bebf4-0f02-4cfa-930a-13dd97756c74"/>
    <xsd:import namespace="dc3b9434-d0ff-4ee7-a773-d1361b777b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5bebf4-0f02-4cfa-930a-13dd97756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3b9434-d0ff-4ee7-a773-d1361b777b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940A42-2C0C-42EC-A5C8-09C57C4A2BE2}">
  <ds:schemaRefs>
    <ds:schemaRef ds:uri="http://schemas.openxmlformats.org/package/2006/metadata/core-properties"/>
    <ds:schemaRef ds:uri="dc3b9434-d0ff-4ee7-a773-d1361b777bb1"/>
    <ds:schemaRef ds:uri="http://purl.org/dc/terms/"/>
    <ds:schemaRef ds:uri="http://schemas.microsoft.com/office/2006/documentManagement/types"/>
    <ds:schemaRef ds:uri="http://www.w3.org/XML/1998/namespace"/>
    <ds:schemaRef ds:uri="235bebf4-0f02-4cfa-930a-13dd97756c74"/>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690A272-C951-4552-9EAB-BE1F1E94E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5bebf4-0f02-4cfa-930a-13dd97756c74"/>
    <ds:schemaRef ds:uri="dc3b9434-d0ff-4ee7-a773-d1361b777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4DD08A-3F48-453B-8784-5EE5847E0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1. Current and Target States</vt:lpstr>
      <vt:lpstr>2. Summary Results</vt:lpstr>
      <vt:lpstr>CALC.1</vt:lpstr>
      <vt:lpstr>LIST.1</vt:lpstr>
      <vt:lpstr>industries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2017-12-11T18:19:21Z</dcterms:created>
  <dcterms:modified xsi:type="dcterms:W3CDTF">2020-06-25T14:38:01Z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0x0101007FD43CC453A4714F93D3E85B08BEA4D8</vt:lpwstr>
  </property>
</Properties>
</file>